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uzica\Desktop\"/>
    </mc:Choice>
  </mc:AlternateContent>
  <bookViews>
    <workbookView xWindow="0" yWindow="0" windowWidth="28800" windowHeight="1233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62913" fullCalcOnLoad="1"/>
</workbook>
</file>

<file path=xl/calcChain.xml><?xml version="1.0" encoding="utf-8"?>
<calcChain xmlns="http://schemas.openxmlformats.org/spreadsheetml/2006/main">
  <c r="I3" i="3" l="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H65" i="37"/>
  <c r="C66" i="37"/>
  <c r="D66" i="37"/>
  <c r="C68" i="37"/>
  <c r="D68" i="37"/>
  <c r="C69" i="37"/>
  <c r="D69" i="37"/>
  <c r="C71" i="37"/>
  <c r="D71" i="37"/>
  <c r="H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G154" i="37"/>
  <c r="D154" i="37"/>
  <c r="C156" i="37"/>
  <c r="D156" i="37"/>
  <c r="C157" i="37"/>
  <c r="D157" i="37"/>
  <c r="C158" i="37"/>
  <c r="D158" i="37"/>
  <c r="C161" i="37"/>
  <c r="D161" i="37"/>
  <c r="C162" i="37"/>
  <c r="D162" i="37"/>
  <c r="C163" i="37"/>
  <c r="D163" i="37"/>
  <c r="C164" i="37"/>
  <c r="D164" i="37"/>
  <c r="C166" i="37"/>
  <c r="D166" i="37"/>
  <c r="C167" i="37"/>
  <c r="D167" i="37"/>
  <c r="C168" i="37"/>
  <c r="D168" i="37"/>
  <c r="C169" i="37"/>
  <c r="D169" i="37"/>
  <c r="C170" i="37"/>
  <c r="D170" i="37"/>
  <c r="C171" i="37"/>
  <c r="D171" i="37"/>
  <c r="C172" i="37"/>
  <c r="D172" i="37"/>
  <c r="C174" i="37"/>
  <c r="D174" i="37"/>
  <c r="C175" i="37"/>
  <c r="D175" i="37"/>
  <c r="C176" i="37"/>
  <c r="D176" i="37"/>
  <c r="C177" i="37"/>
  <c r="D177" i="37"/>
  <c r="C178" i="37"/>
  <c r="D178" i="37"/>
  <c r="C179" i="37"/>
  <c r="D179" i="37"/>
  <c r="C180" i="37"/>
  <c r="D180" i="37"/>
  <c r="C181" i="37"/>
  <c r="H181" i="37"/>
  <c r="D181" i="37"/>
  <c r="C182" i="37"/>
  <c r="D182" i="37"/>
  <c r="C183" i="37"/>
  <c r="D183" i="37"/>
  <c r="C185" i="37"/>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1" i="3"/>
  <c r="O3" i="3"/>
  <c r="G170" i="3"/>
  <c r="Q3" i="3"/>
  <c r="H7" i="3"/>
  <c r="I7" i="3"/>
  <c r="P3" i="3"/>
  <c r="H5" i="3"/>
  <c r="G5" i="3"/>
  <c r="E5" i="3"/>
  <c r="B5" i="3"/>
  <c r="T6" i="3"/>
  <c r="H170" i="3"/>
  <c r="H184" i="3"/>
  <c r="G183" i="3"/>
  <c r="G172" i="3"/>
  <c r="E172" i="3"/>
  <c r="B172" i="3"/>
  <c r="H278" i="3"/>
  <c r="G278" i="3"/>
  <c r="E278" i="3"/>
  <c r="B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G279" i="3"/>
  <c r="H279" i="3"/>
  <c r="E279" i="3"/>
  <c r="B279" i="3"/>
  <c r="F279" i="3"/>
  <c r="F287" i="3"/>
  <c r="G186" i="3"/>
  <c r="E186" i="3"/>
  <c r="B186" i="3"/>
  <c r="G169" i="3"/>
  <c r="E169" i="3"/>
  <c r="B169" i="3"/>
  <c r="N2" i="42"/>
  <c r="N3" i="42" s="1"/>
  <c r="G30" i="3"/>
  <c r="E30" i="3" s="1"/>
  <c r="H30" i="3"/>
  <c r="G25" i="3"/>
  <c r="H25" i="3"/>
  <c r="G26" i="3"/>
  <c r="E26" i="3"/>
  <c r="H26" i="3"/>
  <c r="G27" i="3"/>
  <c r="H27" i="3"/>
  <c r="E27" i="3"/>
  <c r="G28" i="3"/>
  <c r="H28" i="3"/>
  <c r="E28" i="3"/>
  <c r="G29" i="3"/>
  <c r="E29" i="3"/>
  <c r="H29" i="3"/>
  <c r="G31" i="3"/>
  <c r="E31" i="3"/>
  <c r="H31" i="3"/>
  <c r="G32" i="3"/>
  <c r="H32" i="3"/>
  <c r="E32" i="3"/>
  <c r="G33" i="3"/>
  <c r="H33" i="3"/>
  <c r="G34" i="3"/>
  <c r="E34" i="3"/>
  <c r="H34" i="3"/>
  <c r="G35" i="3"/>
  <c r="E35" i="3"/>
  <c r="B35" i="3"/>
  <c r="H35" i="3"/>
  <c r="G36" i="3"/>
  <c r="H36" i="3"/>
  <c r="E36" i="3"/>
  <c r="G37" i="3"/>
  <c r="H37" i="3"/>
  <c r="E37" i="3"/>
  <c r="B37" i="3"/>
  <c r="G38" i="3"/>
  <c r="E38" i="3"/>
  <c r="H38" i="3"/>
  <c r="G39" i="3"/>
  <c r="E39" i="3"/>
  <c r="H39" i="3"/>
  <c r="G40" i="3"/>
  <c r="H40" i="3"/>
  <c r="E40" i="3"/>
  <c r="G41" i="3"/>
  <c r="H41" i="3"/>
  <c r="G42" i="3"/>
  <c r="E42" i="3"/>
  <c r="H42" i="3"/>
  <c r="G43" i="3"/>
  <c r="H43" i="3"/>
  <c r="G44" i="3"/>
  <c r="H44" i="3"/>
  <c r="E44" i="3"/>
  <c r="B44" i="3"/>
  <c r="G45" i="3"/>
  <c r="H45" i="3"/>
  <c r="E45" i="3"/>
  <c r="G46" i="3"/>
  <c r="E46" i="3"/>
  <c r="H46" i="3"/>
  <c r="G47" i="3"/>
  <c r="E47" i="3"/>
  <c r="B47" i="3"/>
  <c r="H47" i="3"/>
  <c r="G48" i="3"/>
  <c r="H48" i="3"/>
  <c r="E48" i="3"/>
  <c r="B48" i="3"/>
  <c r="G49" i="3"/>
  <c r="H49" i="3"/>
  <c r="E49" i="3"/>
  <c r="G50" i="3"/>
  <c r="E50" i="3"/>
  <c r="B50" i="3"/>
  <c r="H50" i="3"/>
  <c r="G51" i="3"/>
  <c r="E51" i="3"/>
  <c r="H51" i="3"/>
  <c r="G52" i="3"/>
  <c r="H52" i="3"/>
  <c r="E52" i="3"/>
  <c r="G53" i="3"/>
  <c r="H53" i="3"/>
  <c r="E53" i="3"/>
  <c r="G54" i="3"/>
  <c r="E54" i="3"/>
  <c r="H54" i="3"/>
  <c r="G55" i="3"/>
  <c r="E55" i="3"/>
  <c r="H55" i="3"/>
  <c r="G56" i="3"/>
  <c r="H56" i="3"/>
  <c r="E56" i="3"/>
  <c r="G57" i="3"/>
  <c r="H57" i="3"/>
  <c r="E57" i="3"/>
  <c r="G58" i="3"/>
  <c r="E58" i="3"/>
  <c r="H58" i="3"/>
  <c r="G59" i="3"/>
  <c r="E59" i="3"/>
  <c r="H59" i="3"/>
  <c r="G60" i="3"/>
  <c r="H60" i="3"/>
  <c r="E60" i="3"/>
  <c r="G61" i="3"/>
  <c r="E61" i="3"/>
  <c r="H61" i="3"/>
  <c r="G62" i="3"/>
  <c r="H62" i="3"/>
  <c r="G63" i="3"/>
  <c r="H63" i="3"/>
  <c r="E63" i="3"/>
  <c r="G64" i="3"/>
  <c r="H64" i="3"/>
  <c r="E64" i="3"/>
  <c r="G65" i="3"/>
  <c r="E65" i="3"/>
  <c r="H65" i="3"/>
  <c r="G66" i="3"/>
  <c r="H66" i="3"/>
  <c r="G67" i="3"/>
  <c r="H67" i="3"/>
  <c r="E67" i="3"/>
  <c r="G68" i="3"/>
  <c r="H68" i="3"/>
  <c r="E68" i="3"/>
  <c r="G69" i="3"/>
  <c r="E69" i="3"/>
  <c r="H69" i="3"/>
  <c r="G70" i="3"/>
  <c r="H70" i="3"/>
  <c r="G71" i="3"/>
  <c r="H71" i="3"/>
  <c r="E71" i="3"/>
  <c r="G72" i="3"/>
  <c r="H72" i="3"/>
  <c r="E72" i="3"/>
  <c r="G73" i="3"/>
  <c r="E73" i="3"/>
  <c r="H73" i="3"/>
  <c r="G74" i="3"/>
  <c r="H74" i="3"/>
  <c r="G75" i="3"/>
  <c r="H75" i="3"/>
  <c r="E75" i="3"/>
  <c r="G76" i="3"/>
  <c r="H76" i="3"/>
  <c r="E76" i="3"/>
  <c r="G77" i="3"/>
  <c r="E77" i="3"/>
  <c r="H77" i="3"/>
  <c r="G78" i="3"/>
  <c r="H78" i="3"/>
  <c r="G79" i="3"/>
  <c r="H79" i="3"/>
  <c r="E79" i="3"/>
  <c r="G80" i="3"/>
  <c r="H80" i="3"/>
  <c r="E80" i="3"/>
  <c r="G81" i="3"/>
  <c r="E81" i="3"/>
  <c r="H81" i="3"/>
  <c r="G82" i="3"/>
  <c r="H82" i="3"/>
  <c r="G83" i="3"/>
  <c r="H83" i="3"/>
  <c r="E83" i="3"/>
  <c r="G84" i="3"/>
  <c r="H84" i="3"/>
  <c r="E84" i="3"/>
  <c r="G85" i="3"/>
  <c r="E85" i="3"/>
  <c r="H85" i="3"/>
  <c r="G86" i="3"/>
  <c r="H86" i="3"/>
  <c r="G87" i="3"/>
  <c r="H87" i="3"/>
  <c r="E87" i="3"/>
  <c r="G88" i="3"/>
  <c r="H88" i="3"/>
  <c r="E88" i="3"/>
  <c r="G89" i="3"/>
  <c r="E89" i="3"/>
  <c r="H89" i="3"/>
  <c r="G90" i="3"/>
  <c r="H90" i="3"/>
  <c r="G91" i="3"/>
  <c r="H91" i="3"/>
  <c r="E91" i="3"/>
  <c r="G92" i="3"/>
  <c r="H92" i="3"/>
  <c r="E92" i="3"/>
  <c r="G93" i="3"/>
  <c r="E93" i="3"/>
  <c r="H93" i="3"/>
  <c r="G94" i="3"/>
  <c r="H94" i="3"/>
  <c r="G95" i="3"/>
  <c r="H95" i="3"/>
  <c r="E95" i="3"/>
  <c r="G96" i="3"/>
  <c r="H96" i="3"/>
  <c r="E96" i="3"/>
  <c r="G97" i="3"/>
  <c r="E97" i="3"/>
  <c r="H97" i="3"/>
  <c r="G98" i="3"/>
  <c r="H98" i="3"/>
  <c r="G99" i="3"/>
  <c r="H99" i="3"/>
  <c r="E99" i="3"/>
  <c r="G100" i="3"/>
  <c r="H100" i="3"/>
  <c r="E100" i="3"/>
  <c r="G101" i="3"/>
  <c r="E101" i="3"/>
  <c r="H101" i="3"/>
  <c r="G102" i="3"/>
  <c r="H102" i="3"/>
  <c r="G103" i="3"/>
  <c r="H103" i="3"/>
  <c r="E103" i="3"/>
  <c r="G104" i="3"/>
  <c r="H104" i="3"/>
  <c r="E104" i="3"/>
  <c r="G105" i="3"/>
  <c r="E105" i="3"/>
  <c r="H105" i="3"/>
  <c r="G106" i="3"/>
  <c r="H106" i="3"/>
  <c r="G107" i="3"/>
  <c r="H107" i="3"/>
  <c r="E107" i="3"/>
  <c r="G108" i="3"/>
  <c r="H108" i="3"/>
  <c r="E108" i="3"/>
  <c r="G109" i="3"/>
  <c r="E109" i="3"/>
  <c r="H109" i="3"/>
  <c r="G110" i="3"/>
  <c r="H110" i="3"/>
  <c r="G111" i="3"/>
  <c r="H111" i="3"/>
  <c r="E111" i="3"/>
  <c r="G112" i="3"/>
  <c r="H112" i="3"/>
  <c r="E112" i="3"/>
  <c r="G113" i="3"/>
  <c r="E113" i="3"/>
  <c r="H113" i="3"/>
  <c r="G114" i="3"/>
  <c r="H114" i="3"/>
  <c r="G115" i="3"/>
  <c r="H115" i="3"/>
  <c r="E115" i="3"/>
  <c r="G116" i="3"/>
  <c r="H116" i="3"/>
  <c r="E116" i="3"/>
  <c r="G117" i="3"/>
  <c r="E117" i="3"/>
  <c r="H117" i="3"/>
  <c r="G118" i="3"/>
  <c r="H118" i="3"/>
  <c r="G119" i="3"/>
  <c r="H119" i="3"/>
  <c r="E119" i="3"/>
  <c r="G120" i="3"/>
  <c r="H120" i="3"/>
  <c r="E120" i="3"/>
  <c r="G121" i="3"/>
  <c r="E121" i="3"/>
  <c r="H121" i="3"/>
  <c r="G122" i="3"/>
  <c r="H122" i="3"/>
  <c r="G123" i="3"/>
  <c r="H123" i="3"/>
  <c r="E123" i="3"/>
  <c r="G124" i="3"/>
  <c r="H124" i="3"/>
  <c r="E124" i="3"/>
  <c r="G125" i="3"/>
  <c r="E125" i="3"/>
  <c r="H125" i="3"/>
  <c r="G126" i="3"/>
  <c r="H126" i="3"/>
  <c r="G127" i="3"/>
  <c r="H127" i="3"/>
  <c r="E127" i="3"/>
  <c r="G128" i="3"/>
  <c r="H128" i="3"/>
  <c r="E128" i="3"/>
  <c r="G129" i="3"/>
  <c r="E129" i="3"/>
  <c r="H129" i="3"/>
  <c r="G130" i="3"/>
  <c r="H130" i="3"/>
  <c r="G131" i="3"/>
  <c r="H131" i="3"/>
  <c r="E131" i="3"/>
  <c r="G132" i="3"/>
  <c r="H132" i="3"/>
  <c r="E132" i="3"/>
  <c r="G133" i="3"/>
  <c r="E133" i="3"/>
  <c r="H133" i="3"/>
  <c r="G134" i="3"/>
  <c r="H134" i="3"/>
  <c r="G135" i="3"/>
  <c r="H135" i="3"/>
  <c r="E135" i="3"/>
  <c r="G136" i="3"/>
  <c r="H136" i="3"/>
  <c r="E136" i="3"/>
  <c r="G137" i="3"/>
  <c r="E137" i="3"/>
  <c r="H137" i="3"/>
  <c r="G138" i="3"/>
  <c r="H138" i="3"/>
  <c r="G139" i="3"/>
  <c r="H139" i="3"/>
  <c r="E139" i="3"/>
  <c r="G140" i="3"/>
  <c r="H140" i="3"/>
  <c r="E140" i="3"/>
  <c r="G141" i="3"/>
  <c r="E141" i="3"/>
  <c r="H141" i="3"/>
  <c r="G142" i="3"/>
  <c r="H142" i="3"/>
  <c r="G143" i="3"/>
  <c r="H143" i="3"/>
  <c r="E143" i="3"/>
  <c r="G144" i="3"/>
  <c r="H144" i="3"/>
  <c r="E144" i="3"/>
  <c r="G145" i="3"/>
  <c r="E145" i="3"/>
  <c r="H145" i="3"/>
  <c r="G146" i="3"/>
  <c r="H146" i="3"/>
  <c r="G147" i="3"/>
  <c r="H147" i="3"/>
  <c r="E147" i="3"/>
  <c r="G148" i="3"/>
  <c r="H148" i="3"/>
  <c r="E148" i="3"/>
  <c r="G149" i="3"/>
  <c r="E149" i="3"/>
  <c r="H149" i="3"/>
  <c r="G150" i="3"/>
  <c r="H150" i="3"/>
  <c r="G151" i="3"/>
  <c r="H151" i="3"/>
  <c r="E151" i="3"/>
  <c r="G152" i="3"/>
  <c r="H152" i="3"/>
  <c r="E152" i="3"/>
  <c r="G153" i="3"/>
  <c r="E153" i="3"/>
  <c r="H153" i="3"/>
  <c r="G154" i="3"/>
  <c r="H154" i="3"/>
  <c r="G155" i="3"/>
  <c r="H155" i="3"/>
  <c r="E155" i="3"/>
  <c r="G156" i="3"/>
  <c r="H156" i="3"/>
  <c r="E156" i="3"/>
  <c r="G157" i="3"/>
  <c r="E157" i="3"/>
  <c r="H157" i="3"/>
  <c r="G158" i="3"/>
  <c r="H158" i="3"/>
  <c r="G159" i="3"/>
  <c r="H159" i="3"/>
  <c r="E159" i="3"/>
  <c r="G160" i="3"/>
  <c r="H160" i="3"/>
  <c r="E160" i="3"/>
  <c r="G161" i="3"/>
  <c r="E161" i="3"/>
  <c r="H161" i="3"/>
  <c r="G162" i="3"/>
  <c r="H162" i="3"/>
  <c r="G163" i="3"/>
  <c r="H163" i="3"/>
  <c r="E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6" i="37"/>
  <c r="H68" i="37"/>
  <c r="H69"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1" i="37"/>
  <c r="H152" i="37"/>
  <c r="H153" i="37"/>
  <c r="H154" i="37"/>
  <c r="H156" i="37"/>
  <c r="H157" i="37"/>
  <c r="H158" i="37"/>
  <c r="H161" i="37"/>
  <c r="H162" i="37"/>
  <c r="H163" i="37"/>
  <c r="H164" i="37"/>
  <c r="H166" i="37"/>
  <c r="H167" i="37"/>
  <c r="H168" i="37"/>
  <c r="H169" i="37"/>
  <c r="H170" i="37"/>
  <c r="H171" i="37"/>
  <c r="H172" i="37"/>
  <c r="H174" i="37"/>
  <c r="H175" i="37"/>
  <c r="H176" i="37"/>
  <c r="H177" i="37"/>
  <c r="H178" i="37"/>
  <c r="H179" i="37"/>
  <c r="H180" i="37"/>
  <c r="H182" i="37"/>
  <c r="H183" i="37"/>
  <c r="H185" i="37"/>
  <c r="H186" i="37"/>
  <c r="H187"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4" i="37"/>
  <c r="C646" i="37"/>
  <c r="H646" i="37"/>
  <c r="D646" i="37"/>
  <c r="C647" i="37"/>
  <c r="D647" i="37"/>
  <c r="C648" i="37"/>
  <c r="D648" i="37"/>
  <c r="C649" i="37"/>
  <c r="D649" i="37"/>
  <c r="C650" i="37"/>
  <c r="H650" i="37"/>
  <c r="D650" i="37"/>
  <c r="C651" i="37"/>
  <c r="D651" i="37"/>
  <c r="C652" i="37"/>
  <c r="D652" i="37"/>
  <c r="H652" i="37"/>
  <c r="C653" i="37"/>
  <c r="D653" i="37"/>
  <c r="H653" i="37"/>
  <c r="C654" i="37"/>
  <c r="H654" i="37"/>
  <c r="D654" i="37"/>
  <c r="C655" i="37"/>
  <c r="H655" i="37"/>
  <c r="D655" i="37"/>
  <c r="C656" i="37"/>
  <c r="D656" i="37"/>
  <c r="H656" i="37"/>
  <c r="C657" i="37"/>
  <c r="D657" i="37"/>
  <c r="H657" i="37"/>
  <c r="C658" i="37"/>
  <c r="H658" i="37"/>
  <c r="D658" i="37"/>
  <c r="C659" i="37"/>
  <c r="D659" i="37"/>
  <c r="C660" i="37"/>
  <c r="D660" i="37"/>
  <c r="H660" i="37"/>
  <c r="C661" i="37"/>
  <c r="D661" i="37"/>
  <c r="H661" i="37"/>
  <c r="C662" i="37"/>
  <c r="H662" i="37"/>
  <c r="D662" i="37"/>
  <c r="C663" i="37"/>
  <c r="H663" i="37"/>
  <c r="D663" i="37"/>
  <c r="C664" i="37"/>
  <c r="D664" i="37"/>
  <c r="H664" i="37"/>
  <c r="C665" i="37"/>
  <c r="D665" i="37"/>
  <c r="H665" i="37"/>
  <c r="C666" i="37"/>
  <c r="H666" i="37"/>
  <c r="D666" i="37"/>
  <c r="C667" i="37"/>
  <c r="D667" i="37"/>
  <c r="C668" i="37"/>
  <c r="H668" i="37"/>
  <c r="D668" i="37"/>
  <c r="C669" i="37"/>
  <c r="D669" i="37"/>
  <c r="H669" i="37"/>
  <c r="C670" i="37"/>
  <c r="H670" i="37"/>
  <c r="D670" i="37"/>
  <c r="C671" i="37"/>
  <c r="H671" i="37"/>
  <c r="D671" i="37"/>
  <c r="C672" i="37"/>
  <c r="D672" i="37"/>
  <c r="H672" i="37"/>
  <c r="C673" i="37"/>
  <c r="D673" i="37"/>
  <c r="H673" i="37"/>
  <c r="C674" i="37"/>
  <c r="H674" i="37"/>
  <c r="D674" i="37"/>
  <c r="C675" i="37"/>
  <c r="D675" i="37"/>
  <c r="C676" i="37"/>
  <c r="D676" i="37"/>
  <c r="H676" i="37"/>
  <c r="C677" i="37"/>
  <c r="D677" i="37"/>
  <c r="H677" i="37"/>
  <c r="C678" i="37"/>
  <c r="H678" i="37"/>
  <c r="D678" i="37"/>
  <c r="C679" i="37"/>
  <c r="H679" i="37"/>
  <c r="D679" i="37"/>
  <c r="C680" i="37"/>
  <c r="D680" i="37"/>
  <c r="H680" i="37"/>
  <c r="C681" i="37"/>
  <c r="D681" i="37"/>
  <c r="H681" i="37"/>
  <c r="C682" i="37"/>
  <c r="H682" i="37"/>
  <c r="D682" i="37"/>
  <c r="C683" i="37"/>
  <c r="D683" i="37"/>
  <c r="C684" i="37"/>
  <c r="D684" i="37"/>
  <c r="H684" i="37"/>
  <c r="C685" i="37"/>
  <c r="D685" i="37"/>
  <c r="H685" i="37"/>
  <c r="C686" i="37"/>
  <c r="H686" i="37"/>
  <c r="D686" i="37"/>
  <c r="C687" i="37"/>
  <c r="H687" i="37"/>
  <c r="D687" i="37"/>
  <c r="C688" i="37"/>
  <c r="D688" i="37"/>
  <c r="H688" i="37"/>
  <c r="C689" i="37"/>
  <c r="D689" i="37"/>
  <c r="H689" i="37"/>
  <c r="C690" i="37"/>
  <c r="D690" i="37"/>
  <c r="H690" i="37"/>
  <c r="C691" i="37"/>
  <c r="D691" i="37"/>
  <c r="C692" i="37"/>
  <c r="D692" i="37"/>
  <c r="H692" i="37"/>
  <c r="C693" i="37"/>
  <c r="D693" i="37"/>
  <c r="H693" i="37"/>
  <c r="C694" i="37"/>
  <c r="H694" i="37"/>
  <c r="D694" i="37"/>
  <c r="C695" i="37"/>
  <c r="H695" i="37"/>
  <c r="D695" i="37"/>
  <c r="C696" i="37"/>
  <c r="D696" i="37"/>
  <c r="H696" i="37"/>
  <c r="C697" i="37"/>
  <c r="D697" i="37"/>
  <c r="H697" i="37"/>
  <c r="C698" i="37"/>
  <c r="H698" i="37"/>
  <c r="D698" i="37"/>
  <c r="C699" i="37"/>
  <c r="D699" i="37"/>
  <c r="C700" i="37"/>
  <c r="D700" i="37"/>
  <c r="H700" i="37"/>
  <c r="C701" i="37"/>
  <c r="D701" i="37"/>
  <c r="H701" i="37"/>
  <c r="C702" i="37"/>
  <c r="H702" i="37"/>
  <c r="D702" i="37"/>
  <c r="C703" i="37"/>
  <c r="H703" i="37"/>
  <c r="D703" i="37"/>
  <c r="C704" i="37"/>
  <c r="D704" i="37"/>
  <c r="H704" i="37"/>
  <c r="C705" i="37"/>
  <c r="D705" i="37"/>
  <c r="H705" i="37"/>
  <c r="C706" i="37"/>
  <c r="H706" i="37"/>
  <c r="D706" i="37"/>
  <c r="C707" i="37"/>
  <c r="D707" i="37"/>
  <c r="C708" i="37"/>
  <c r="D708" i="37"/>
  <c r="H708" i="37"/>
  <c r="C709" i="37"/>
  <c r="D709" i="37"/>
  <c r="H709" i="37"/>
  <c r="C710" i="37"/>
  <c r="D710" i="37"/>
  <c r="H710" i="37"/>
  <c r="C711" i="37"/>
  <c r="H711" i="37"/>
  <c r="D711" i="37"/>
  <c r="C712" i="37"/>
  <c r="D712" i="37"/>
  <c r="H712" i="37"/>
  <c r="C713" i="37"/>
  <c r="D713" i="37"/>
  <c r="H713" i="37"/>
  <c r="C714" i="37"/>
  <c r="H714" i="37"/>
  <c r="D714" i="37"/>
  <c r="C715" i="37"/>
  <c r="D715" i="37"/>
  <c r="C716" i="37"/>
  <c r="D716" i="37"/>
  <c r="H716" i="37"/>
  <c r="C717" i="37"/>
  <c r="D717" i="37"/>
  <c r="H717" i="37"/>
  <c r="C718" i="37"/>
  <c r="H718" i="37"/>
  <c r="D718" i="37"/>
  <c r="C719" i="37"/>
  <c r="G719" i="37"/>
  <c r="D719" i="37"/>
  <c r="C720" i="37"/>
  <c r="D720" i="37"/>
  <c r="H720" i="37"/>
  <c r="C721" i="37"/>
  <c r="D721" i="37"/>
  <c r="H721" i="37"/>
  <c r="C722" i="37"/>
  <c r="H722" i="37"/>
  <c r="D722" i="37"/>
  <c r="C723" i="37"/>
  <c r="D723" i="37"/>
  <c r="C724" i="37"/>
  <c r="D724" i="37"/>
  <c r="H724" i="37"/>
  <c r="C725" i="37"/>
  <c r="D725" i="37"/>
  <c r="H725" i="37"/>
  <c r="C726" i="37"/>
  <c r="H726" i="37"/>
  <c r="D726" i="37"/>
  <c r="C727" i="37"/>
  <c r="H727" i="37"/>
  <c r="D727" i="37"/>
  <c r="C728" i="37"/>
  <c r="D728" i="37"/>
  <c r="H728" i="37"/>
  <c r="C729" i="37"/>
  <c r="D729" i="37"/>
  <c r="H729" i="37"/>
  <c r="C730" i="37"/>
  <c r="H730" i="37"/>
  <c r="D730" i="37"/>
  <c r="C731" i="37"/>
  <c r="D731" i="37"/>
  <c r="C732" i="37"/>
  <c r="D732" i="37"/>
  <c r="H732" i="37"/>
  <c r="C733" i="37"/>
  <c r="D733" i="37"/>
  <c r="H733" i="37"/>
  <c r="C734" i="37"/>
  <c r="H734" i="37"/>
  <c r="D734" i="37"/>
  <c r="C735" i="37"/>
  <c r="H735" i="37"/>
  <c r="D735" i="37"/>
  <c r="C736" i="37"/>
  <c r="D736" i="37"/>
  <c r="H736" i="37"/>
  <c r="C737" i="37"/>
  <c r="D737" i="37"/>
  <c r="H737" i="37"/>
  <c r="C738" i="37"/>
  <c r="H738" i="37"/>
  <c r="D738" i="37"/>
  <c r="C739" i="37"/>
  <c r="D739" i="37"/>
  <c r="C740" i="37"/>
  <c r="D740" i="37"/>
  <c r="H740" i="37"/>
  <c r="C741" i="37"/>
  <c r="D741" i="37"/>
  <c r="H741" i="37"/>
  <c r="C742" i="37"/>
  <c r="H742" i="37"/>
  <c r="D742" i="37"/>
  <c r="C743" i="37"/>
  <c r="H743" i="37"/>
  <c r="D743" i="37"/>
  <c r="C744" i="37"/>
  <c r="D744" i="37"/>
  <c r="H744" i="37"/>
  <c r="C745" i="37"/>
  <c r="D745" i="37"/>
  <c r="H745" i="37"/>
  <c r="C746" i="37"/>
  <c r="H746" i="37"/>
  <c r="D746" i="37"/>
  <c r="C747" i="37"/>
  <c r="D747" i="37"/>
  <c r="C748" i="37"/>
  <c r="D748" i="37"/>
  <c r="H748" i="37"/>
  <c r="C749" i="37"/>
  <c r="D749" i="37"/>
  <c r="H749" i="37"/>
  <c r="C750" i="37"/>
  <c r="H750" i="37"/>
  <c r="D750" i="37"/>
  <c r="C751" i="37"/>
  <c r="H751" i="37"/>
  <c r="D751" i="37"/>
  <c r="C752" i="37"/>
  <c r="D752" i="37"/>
  <c r="H752" i="37"/>
  <c r="C753" i="37"/>
  <c r="D753" i="37"/>
  <c r="H753" i="37"/>
  <c r="C754" i="37"/>
  <c r="H754" i="37"/>
  <c r="D754" i="37"/>
  <c r="C755" i="37"/>
  <c r="D755" i="37"/>
  <c r="C756" i="37"/>
  <c r="D756" i="37"/>
  <c r="H756" i="37"/>
  <c r="C757" i="37"/>
  <c r="D757" i="37"/>
  <c r="H757" i="37"/>
  <c r="C758" i="37"/>
  <c r="H758" i="37"/>
  <c r="D758" i="37"/>
  <c r="C759" i="37"/>
  <c r="H759" i="37"/>
  <c r="D759" i="37"/>
  <c r="C760" i="37"/>
  <c r="D760" i="37"/>
  <c r="H760" i="37"/>
  <c r="C761" i="37"/>
  <c r="D761" i="37"/>
  <c r="H761" i="37"/>
  <c r="C762" i="37"/>
  <c r="H762" i="37"/>
  <c r="D762" i="37"/>
  <c r="C763" i="37"/>
  <c r="D763" i="37"/>
  <c r="C764" i="37"/>
  <c r="D764" i="37"/>
  <c r="H764" i="37"/>
  <c r="C765" i="37"/>
  <c r="D765" i="37"/>
  <c r="H765" i="37"/>
  <c r="C766" i="37"/>
  <c r="H766" i="37"/>
  <c r="D766" i="37"/>
  <c r="C767" i="37"/>
  <c r="H767" i="37"/>
  <c r="D767" i="37"/>
  <c r="C768" i="37"/>
  <c r="D768" i="37"/>
  <c r="H768" i="37"/>
  <c r="C769" i="37"/>
  <c r="D769" i="37"/>
  <c r="H769" i="37"/>
  <c r="C770" i="37"/>
  <c r="H770" i="37"/>
  <c r="D770" i="37"/>
  <c r="C771" i="37"/>
  <c r="D771" i="37"/>
  <c r="C772" i="37"/>
  <c r="D772" i="37"/>
  <c r="H772" i="37"/>
  <c r="C773" i="37"/>
  <c r="D773" i="37"/>
  <c r="H773" i="37"/>
  <c r="C774" i="37"/>
  <c r="H774" i="37"/>
  <c r="D774" i="37"/>
  <c r="C775" i="37"/>
  <c r="H775" i="37"/>
  <c r="D775" i="37"/>
  <c r="C776" i="37"/>
  <c r="D776" i="37"/>
  <c r="H776" i="37"/>
  <c r="C777" i="37"/>
  <c r="D777" i="37"/>
  <c r="H777" i="37"/>
  <c r="C778" i="37"/>
  <c r="H778" i="37"/>
  <c r="D778" i="37"/>
  <c r="C779" i="37"/>
  <c r="D779" i="37"/>
  <c r="C780" i="37"/>
  <c r="D780" i="37"/>
  <c r="H780" i="37"/>
  <c r="C781" i="37"/>
  <c r="D781" i="37"/>
  <c r="H781" i="37"/>
  <c r="C782" i="37"/>
  <c r="H782" i="37"/>
  <c r="D782" i="37"/>
  <c r="C783" i="37"/>
  <c r="H783" i="37"/>
  <c r="D783" i="37"/>
  <c r="C784" i="37"/>
  <c r="D784" i="37"/>
  <c r="H784" i="37"/>
  <c r="C785" i="37"/>
  <c r="D785" i="37"/>
  <c r="H785" i="37"/>
  <c r="C786" i="37"/>
  <c r="H786" i="37"/>
  <c r="D786" i="37"/>
  <c r="C787" i="37"/>
  <c r="D787" i="37"/>
  <c r="C788" i="37"/>
  <c r="D788" i="37"/>
  <c r="H788" i="37"/>
  <c r="C789" i="37"/>
  <c r="D789" i="37"/>
  <c r="H789" i="37"/>
  <c r="C790" i="37"/>
  <c r="H790" i="37"/>
  <c r="D790" i="37"/>
  <c r="C791" i="37"/>
  <c r="H791" i="37"/>
  <c r="D791" i="37"/>
  <c r="C792" i="37"/>
  <c r="D792" i="37"/>
  <c r="H792" i="37"/>
  <c r="C793" i="37"/>
  <c r="D793" i="37"/>
  <c r="H793" i="37"/>
  <c r="C794" i="37"/>
  <c r="H794" i="37"/>
  <c r="D794" i="37"/>
  <c r="C795" i="37"/>
  <c r="D795" i="37"/>
  <c r="C796" i="37"/>
  <c r="D796" i="37"/>
  <c r="H796" i="37"/>
  <c r="C797" i="37"/>
  <c r="D797" i="37"/>
  <c r="H797" i="37"/>
  <c r="C798" i="37"/>
  <c r="H798" i="37"/>
  <c r="D798" i="37"/>
  <c r="C799" i="37"/>
  <c r="H799" i="37"/>
  <c r="D799" i="37"/>
  <c r="C800" i="37"/>
  <c r="D800" i="37"/>
  <c r="H800" i="37"/>
  <c r="C801" i="37"/>
  <c r="D801" i="37"/>
  <c r="H801" i="37"/>
  <c r="C802" i="37"/>
  <c r="H802" i="37"/>
  <c r="D802" i="37"/>
  <c r="C803" i="37"/>
  <c r="D803" i="37"/>
  <c r="C804" i="37"/>
  <c r="D804" i="37"/>
  <c r="H804" i="37"/>
  <c r="C805" i="37"/>
  <c r="D805" i="37"/>
  <c r="H805" i="37"/>
  <c r="C806" i="37"/>
  <c r="H806" i="37"/>
  <c r="D806" i="37"/>
  <c r="C807" i="37"/>
  <c r="H807" i="37"/>
  <c r="D807" i="37"/>
  <c r="C808" i="37"/>
  <c r="D808" i="37"/>
  <c r="H808" i="37"/>
  <c r="C809" i="37"/>
  <c r="D809" i="37"/>
  <c r="H809" i="37"/>
  <c r="C810" i="37"/>
  <c r="H810" i="37"/>
  <c r="D810" i="37"/>
  <c r="C811" i="37"/>
  <c r="D811" i="37"/>
  <c r="C812" i="37"/>
  <c r="D812" i="37"/>
  <c r="H812" i="37"/>
  <c r="C813" i="37"/>
  <c r="D813" i="37"/>
  <c r="H813" i="37"/>
  <c r="C814" i="37"/>
  <c r="H814" i="37"/>
  <c r="D814" i="37"/>
  <c r="C815" i="37"/>
  <c r="H815" i="37"/>
  <c r="D815" i="37"/>
  <c r="C816" i="37"/>
  <c r="D816" i="37"/>
  <c r="H816" i="37"/>
  <c r="C817" i="37"/>
  <c r="D817" i="37"/>
  <c r="H817" i="37"/>
  <c r="C818" i="37"/>
  <c r="H818" i="37"/>
  <c r="D818" i="37"/>
  <c r="C819" i="37"/>
  <c r="D819" i="37"/>
  <c r="C820" i="37"/>
  <c r="H820" i="37"/>
  <c r="D820" i="37"/>
  <c r="C821" i="37"/>
  <c r="D821" i="37"/>
  <c r="H821" i="37"/>
  <c r="C822" i="37"/>
  <c r="H822" i="37"/>
  <c r="D822" i="37"/>
  <c r="C823" i="37"/>
  <c r="H823" i="37"/>
  <c r="D823" i="37"/>
  <c r="C824" i="37"/>
  <c r="D824" i="37"/>
  <c r="H824" i="37"/>
  <c r="C825" i="37"/>
  <c r="D825" i="37"/>
  <c r="H825" i="37"/>
  <c r="C826" i="37"/>
  <c r="H826" i="37"/>
  <c r="D826" i="37"/>
  <c r="C827" i="37"/>
  <c r="D827" i="37"/>
  <c r="C828" i="37"/>
  <c r="D828" i="37"/>
  <c r="H828" i="37"/>
  <c r="C829" i="37"/>
  <c r="D829" i="37"/>
  <c r="H829" i="37"/>
  <c r="C830" i="37"/>
  <c r="H830" i="37"/>
  <c r="D830" i="37"/>
  <c r="C831" i="37"/>
  <c r="H831" i="37"/>
  <c r="D831" i="37"/>
  <c r="C832" i="37"/>
  <c r="D832" i="37"/>
  <c r="H832" i="37"/>
  <c r="C833" i="37"/>
  <c r="D833" i="37"/>
  <c r="H833" i="37"/>
  <c r="C834" i="37"/>
  <c r="H834" i="37"/>
  <c r="D834" i="37"/>
  <c r="C835" i="37"/>
  <c r="D835" i="37"/>
  <c r="C836" i="37"/>
  <c r="D836" i="37"/>
  <c r="H836" i="37"/>
  <c r="C837" i="37"/>
  <c r="D837" i="37"/>
  <c r="H837" i="37"/>
  <c r="C838" i="37"/>
  <c r="H838" i="37"/>
  <c r="D838" i="37"/>
  <c r="C839" i="37"/>
  <c r="H839" i="37"/>
  <c r="D839" i="37"/>
  <c r="C840" i="37"/>
  <c r="D840" i="37"/>
  <c r="H840" i="37"/>
  <c r="C841" i="37"/>
  <c r="D841" i="37"/>
  <c r="H841" i="37"/>
  <c r="C842" i="37"/>
  <c r="H842" i="37"/>
  <c r="D842" i="37"/>
  <c r="C843" i="37"/>
  <c r="D843" i="37"/>
  <c r="C844" i="37"/>
  <c r="D844" i="37"/>
  <c r="H844" i="37"/>
  <c r="C845" i="37"/>
  <c r="D845" i="37"/>
  <c r="H845" i="37"/>
  <c r="C846" i="37"/>
  <c r="H846" i="37"/>
  <c r="D846" i="37"/>
  <c r="C847" i="37"/>
  <c r="H847" i="37"/>
  <c r="D847" i="37"/>
  <c r="C848" i="37"/>
  <c r="D848" i="37"/>
  <c r="H848" i="37"/>
  <c r="C849" i="37"/>
  <c r="D849" i="37"/>
  <c r="H849" i="37"/>
  <c r="C850" i="37"/>
  <c r="H850" i="37"/>
  <c r="D850" i="37"/>
  <c r="C851" i="37"/>
  <c r="D851" i="37"/>
  <c r="C852" i="37"/>
  <c r="D852" i="37"/>
  <c r="H852" i="37"/>
  <c r="C853" i="37"/>
  <c r="D853" i="37"/>
  <c r="H853" i="37"/>
  <c r="C854" i="37"/>
  <c r="H854" i="37"/>
  <c r="D854" i="37"/>
  <c r="C855" i="37"/>
  <c r="H855" i="37"/>
  <c r="D855" i="37"/>
  <c r="C856" i="37"/>
  <c r="D856" i="37"/>
  <c r="H856" i="37"/>
  <c r="C857" i="37"/>
  <c r="D857" i="37"/>
  <c r="H857" i="37"/>
  <c r="C858" i="37"/>
  <c r="H858" i="37"/>
  <c r="D858" i="37"/>
  <c r="C859" i="37"/>
  <c r="D859" i="37"/>
  <c r="C860" i="37"/>
  <c r="D860" i="37"/>
  <c r="H860" i="37"/>
  <c r="C861" i="37"/>
  <c r="D861" i="37"/>
  <c r="H861" i="37"/>
  <c r="C862" i="37"/>
  <c r="H862" i="37"/>
  <c r="D862" i="37"/>
  <c r="C863" i="37"/>
  <c r="H863" i="37"/>
  <c r="D863" i="37"/>
  <c r="C864" i="37"/>
  <c r="D864" i="37"/>
  <c r="H864" i="37"/>
  <c r="C865" i="37"/>
  <c r="D865" i="37"/>
  <c r="H865" i="37"/>
  <c r="C866" i="37"/>
  <c r="H866" i="37"/>
  <c r="D866" i="37"/>
  <c r="C867" i="37"/>
  <c r="D867" i="37"/>
  <c r="C868" i="37"/>
  <c r="D868" i="37"/>
  <c r="H868" i="37"/>
  <c r="C869" i="37"/>
  <c r="D869" i="37"/>
  <c r="H869" i="37"/>
  <c r="C870" i="37"/>
  <c r="H870" i="37"/>
  <c r="D870" i="37"/>
  <c r="C871" i="37"/>
  <c r="H871" i="37"/>
  <c r="D871" i="37"/>
  <c r="C872" i="37"/>
  <c r="D872" i="37"/>
  <c r="H872" i="37"/>
  <c r="C873" i="37"/>
  <c r="D873" i="37"/>
  <c r="H873" i="37"/>
  <c r="C874" i="37"/>
  <c r="H874" i="37"/>
  <c r="D874" i="37"/>
  <c r="C875" i="37"/>
  <c r="D875" i="37"/>
  <c r="C876" i="37"/>
  <c r="D876" i="37"/>
  <c r="H876" i="37"/>
  <c r="C877" i="37"/>
  <c r="D877" i="37"/>
  <c r="H877" i="37"/>
  <c r="C878" i="37"/>
  <c r="H878" i="37"/>
  <c r="D878" i="37"/>
  <c r="C879" i="37"/>
  <c r="H879" i="37"/>
  <c r="D879" i="37"/>
  <c r="C880" i="37"/>
  <c r="D880" i="37"/>
  <c r="H880" i="37"/>
  <c r="C881" i="37"/>
  <c r="D881" i="37"/>
  <c r="H881" i="37"/>
  <c r="C882" i="37"/>
  <c r="H882" i="37"/>
  <c r="D882" i="37"/>
  <c r="C883" i="37"/>
  <c r="D883" i="37"/>
  <c r="G883" i="37"/>
  <c r="C884" i="37"/>
  <c r="D884" i="37"/>
  <c r="H884" i="37"/>
  <c r="C885" i="37"/>
  <c r="D885" i="37"/>
  <c r="H885" i="37"/>
  <c r="C886" i="37"/>
  <c r="H886" i="37"/>
  <c r="D886" i="37"/>
  <c r="C887" i="37"/>
  <c r="H887" i="37"/>
  <c r="D887" i="37"/>
  <c r="C888" i="37"/>
  <c r="D888" i="37"/>
  <c r="H888" i="37"/>
  <c r="C889" i="37"/>
  <c r="D889" i="37"/>
  <c r="H889" i="37"/>
  <c r="C890" i="37"/>
  <c r="H890" i="37"/>
  <c r="D890" i="37"/>
  <c r="C891" i="37"/>
  <c r="D891" i="37"/>
  <c r="C892" i="37"/>
  <c r="D892" i="37"/>
  <c r="H892" i="37"/>
  <c r="C893" i="37"/>
  <c r="D893" i="37"/>
  <c r="H893" i="37"/>
  <c r="C894" i="37"/>
  <c r="H894" i="37"/>
  <c r="D894" i="37"/>
  <c r="C895" i="37"/>
  <c r="H895" i="37"/>
  <c r="D895" i="37"/>
  <c r="C896" i="37"/>
  <c r="D896" i="37"/>
  <c r="H896" i="37"/>
  <c r="C897" i="37"/>
  <c r="D897" i="37"/>
  <c r="H897" i="37"/>
  <c r="C898" i="37"/>
  <c r="H898" i="37"/>
  <c r="D898" i="37"/>
  <c r="C899" i="37"/>
  <c r="D899" i="37"/>
  <c r="C900" i="37"/>
  <c r="D900" i="37"/>
  <c r="H900" i="37"/>
  <c r="C901" i="37"/>
  <c r="D901" i="37"/>
  <c r="H901" i="37"/>
  <c r="C902" i="37"/>
  <c r="H902" i="37"/>
  <c r="D902" i="37"/>
  <c r="C903" i="37"/>
  <c r="H903" i="37"/>
  <c r="D903" i="37"/>
  <c r="C904" i="37"/>
  <c r="D904" i="37"/>
  <c r="H904" i="37"/>
  <c r="C905" i="37"/>
  <c r="D905" i="37"/>
  <c r="H905" i="37"/>
  <c r="C906" i="37"/>
  <c r="H906" i="37"/>
  <c r="D906" i="37"/>
  <c r="C907" i="37"/>
  <c r="D907" i="37"/>
  <c r="C908" i="37"/>
  <c r="D908" i="37"/>
  <c r="H908" i="37"/>
  <c r="C909" i="37"/>
  <c r="D909" i="37"/>
  <c r="H909" i="37"/>
  <c r="C910" i="37"/>
  <c r="H910" i="37"/>
  <c r="D910" i="37"/>
  <c r="C911" i="37"/>
  <c r="H911" i="37"/>
  <c r="D911" i="37"/>
  <c r="C912" i="37"/>
  <c r="D912" i="37"/>
  <c r="H912" i="37"/>
  <c r="C913" i="37"/>
  <c r="D913" i="37"/>
  <c r="H913" i="37"/>
  <c r="C914" i="37"/>
  <c r="H914" i="37"/>
  <c r="D914" i="37"/>
  <c r="C915" i="37"/>
  <c r="D915" i="37"/>
  <c r="G915" i="37"/>
  <c r="C916" i="37"/>
  <c r="D916" i="37"/>
  <c r="H916" i="37"/>
  <c r="C917" i="37"/>
  <c r="D917" i="37"/>
  <c r="H917" i="37"/>
  <c r="C918" i="37"/>
  <c r="H918" i="37"/>
  <c r="D918" i="37"/>
  <c r="C919" i="37"/>
  <c r="H919" i="37"/>
  <c r="D919" i="37"/>
  <c r="C920" i="37"/>
  <c r="D920" i="37"/>
  <c r="H920" i="37"/>
  <c r="C921" i="37"/>
  <c r="D921" i="37"/>
  <c r="H921" i="37"/>
  <c r="C922" i="37"/>
  <c r="H922" i="37"/>
  <c r="D922" i="37"/>
  <c r="C923" i="37"/>
  <c r="D923" i="37"/>
  <c r="C924" i="37"/>
  <c r="D924" i="37"/>
  <c r="H924" i="37"/>
  <c r="C925" i="37"/>
  <c r="D925" i="37"/>
  <c r="H925" i="37"/>
  <c r="C926" i="37"/>
  <c r="H926" i="37"/>
  <c r="D926" i="37"/>
  <c r="C927" i="37"/>
  <c r="H927" i="37"/>
  <c r="D927" i="37"/>
  <c r="C928" i="37"/>
  <c r="D928" i="37"/>
  <c r="H928" i="37"/>
  <c r="C929" i="37"/>
  <c r="D929" i="37"/>
  <c r="H929" i="37"/>
  <c r="C930" i="37"/>
  <c r="H930" i="37"/>
  <c r="D930" i="37"/>
  <c r="C931" i="37"/>
  <c r="D931" i="37"/>
  <c r="C932" i="37"/>
  <c r="D932" i="37"/>
  <c r="H932" i="37"/>
  <c r="C933" i="37"/>
  <c r="D933" i="37"/>
  <c r="H933" i="37"/>
  <c r="C934" i="37"/>
  <c r="H934" i="37"/>
  <c r="D934" i="37"/>
  <c r="C935" i="37"/>
  <c r="H935" i="37"/>
  <c r="D935" i="37"/>
  <c r="C936" i="37"/>
  <c r="D936" i="37"/>
  <c r="H936" i="37"/>
  <c r="C937" i="37"/>
  <c r="D937" i="37"/>
  <c r="H937" i="37"/>
  <c r="C938" i="37"/>
  <c r="H938" i="37"/>
  <c r="D938" i="37"/>
  <c r="C939" i="37"/>
  <c r="D939" i="37"/>
  <c r="C940" i="37"/>
  <c r="D940" i="37"/>
  <c r="H940" i="37"/>
  <c r="C941" i="37"/>
  <c r="D941" i="37"/>
  <c r="H941" i="37"/>
  <c r="C942" i="37"/>
  <c r="H942" i="37"/>
  <c r="D942" i="37"/>
  <c r="C943" i="37"/>
  <c r="H943" i="37"/>
  <c r="D943" i="37"/>
  <c r="C944" i="37"/>
  <c r="D944" i="37"/>
  <c r="H944" i="37"/>
  <c r="C945" i="37"/>
  <c r="D945" i="37"/>
  <c r="H945" i="37"/>
  <c r="C946" i="37"/>
  <c r="H946" i="37"/>
  <c r="D946" i="37"/>
  <c r="C947" i="37"/>
  <c r="D947" i="37"/>
  <c r="G947" i="37"/>
  <c r="C948" i="37"/>
  <c r="D948" i="37"/>
  <c r="H948" i="37"/>
  <c r="C949" i="37"/>
  <c r="D949" i="37"/>
  <c r="H949" i="37"/>
  <c r="C950" i="37"/>
  <c r="H950" i="37"/>
  <c r="D950" i="37"/>
  <c r="C951" i="37"/>
  <c r="H951" i="37"/>
  <c r="D951" i="37"/>
  <c r="C952" i="37"/>
  <c r="D952" i="37"/>
  <c r="H952" i="37"/>
  <c r="C953" i="37"/>
  <c r="D953" i="37"/>
  <c r="H953" i="37"/>
  <c r="C954" i="37"/>
  <c r="H954" i="37"/>
  <c r="D954" i="37"/>
  <c r="C955" i="37"/>
  <c r="D955" i="37"/>
  <c r="C956" i="37"/>
  <c r="D956" i="37"/>
  <c r="H956" i="37"/>
  <c r="C957" i="37"/>
  <c r="D957" i="37"/>
  <c r="H957" i="37"/>
  <c r="C958" i="37"/>
  <c r="H958" i="37"/>
  <c r="D958" i="37"/>
  <c r="C959" i="37"/>
  <c r="H959" i="37"/>
  <c r="D959" i="37"/>
  <c r="C960" i="37"/>
  <c r="D960" i="37"/>
  <c r="H960" i="37"/>
  <c r="C961" i="37"/>
  <c r="D961" i="37"/>
  <c r="H961" i="37"/>
  <c r="C962" i="37"/>
  <c r="H962" i="37"/>
  <c r="D962" i="37"/>
  <c r="C963" i="37"/>
  <c r="D963" i="37"/>
  <c r="C964" i="37"/>
  <c r="D964" i="37"/>
  <c r="H964" i="37"/>
  <c r="C965" i="37"/>
  <c r="D965" i="37"/>
  <c r="H965" i="37"/>
  <c r="C966" i="37"/>
  <c r="H966" i="37"/>
  <c r="D966" i="37"/>
  <c r="C967" i="37"/>
  <c r="H967" i="37"/>
  <c r="D967" i="37"/>
  <c r="C968" i="37"/>
  <c r="D968" i="37"/>
  <c r="H968" i="37"/>
  <c r="C969" i="37"/>
  <c r="D969" i="37"/>
  <c r="H969" i="37"/>
  <c r="C970" i="37"/>
  <c r="H970" i="37"/>
  <c r="D970" i="37"/>
  <c r="C971" i="37"/>
  <c r="D971" i="37"/>
  <c r="C972" i="37"/>
  <c r="D972" i="37"/>
  <c r="H972" i="37"/>
  <c r="C973" i="37"/>
  <c r="D973" i="37"/>
  <c r="H973" i="37"/>
  <c r="C974" i="37"/>
  <c r="H974" i="37"/>
  <c r="D974" i="37"/>
  <c r="C975" i="37"/>
  <c r="H975" i="37"/>
  <c r="D975" i="37"/>
  <c r="C976" i="37"/>
  <c r="D976" i="37"/>
  <c r="H976" i="37"/>
  <c r="C977" i="37"/>
  <c r="D977" i="37"/>
  <c r="H977" i="37"/>
  <c r="C978" i="37"/>
  <c r="H978" i="37"/>
  <c r="D978" i="37"/>
  <c r="C979" i="37"/>
  <c r="D979" i="37"/>
  <c r="G979" i="37"/>
  <c r="C980" i="37"/>
  <c r="D980" i="37"/>
  <c r="H980" i="37"/>
  <c r="C981" i="37"/>
  <c r="D981" i="37"/>
  <c r="H981" i="37"/>
  <c r="C982" i="37"/>
  <c r="H982" i="37"/>
  <c r="D982" i="37"/>
  <c r="C983" i="37"/>
  <c r="H983" i="37"/>
  <c r="D983" i="37"/>
  <c r="G225" i="3"/>
  <c r="E225" i="3"/>
  <c r="H225" i="3"/>
  <c r="H273" i="3"/>
  <c r="I273" i="3"/>
  <c r="G274" i="3"/>
  <c r="H274" i="3"/>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G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B66" i="37"/>
  <c r="G66" i="37"/>
  <c r="B67" i="37"/>
  <c r="G67" i="37"/>
  <c r="B68" i="37"/>
  <c r="G68" i="37"/>
  <c r="B69" i="37"/>
  <c r="G69" i="37"/>
  <c r="B70" i="37"/>
  <c r="B71" i="37"/>
  <c r="B72" i="37"/>
  <c r="G72" i="37"/>
  <c r="B73" i="37"/>
  <c r="G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B155" i="37"/>
  <c r="B156" i="37"/>
  <c r="G156" i="37"/>
  <c r="B157" i="37"/>
  <c r="G157" i="37"/>
  <c r="B158" i="37"/>
  <c r="G158" i="37"/>
  <c r="B159" i="37"/>
  <c r="B160" i="37"/>
  <c r="B161" i="37"/>
  <c r="G161" i="37"/>
  <c r="B162" i="37"/>
  <c r="G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G175" i="37"/>
  <c r="B176" i="37"/>
  <c r="G176" i="37"/>
  <c r="B177" i="37"/>
  <c r="G177" i="37"/>
  <c r="B178" i="37"/>
  <c r="G178" i="37"/>
  <c r="B179" i="37"/>
  <c r="G179" i="37"/>
  <c r="B180" i="37"/>
  <c r="G180" i="37"/>
  <c r="B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G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G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G424" i="37"/>
  <c r="B425" i="37"/>
  <c r="G425" i="37"/>
  <c r="B426" i="37"/>
  <c r="G426" i="37"/>
  <c r="B427" i="37"/>
  <c r="G427" i="37"/>
  <c r="B428" i="37"/>
  <c r="G428" i="37"/>
  <c r="B429" i="37"/>
  <c r="B430" i="37"/>
  <c r="G430" i="37"/>
  <c r="B431" i="37"/>
  <c r="G431" i="37"/>
  <c r="B432" i="37"/>
  <c r="G432" i="37"/>
  <c r="B433" i="37"/>
  <c r="G433" i="37"/>
  <c r="B434" i="37"/>
  <c r="G434" i="37"/>
  <c r="B435" i="37"/>
  <c r="G435" i="37"/>
  <c r="B436" i="37"/>
  <c r="G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G484" i="37"/>
  <c r="B485" i="37"/>
  <c r="G485" i="37"/>
  <c r="B486" i="37"/>
  <c r="G486" i="37"/>
  <c r="B487" i="37"/>
  <c r="G487" i="37"/>
  <c r="B488" i="37"/>
  <c r="G488" i="37"/>
  <c r="B489" i="37"/>
  <c r="B490" i="37"/>
  <c r="G490" i="37"/>
  <c r="B491" i="37"/>
  <c r="G491" i="37"/>
  <c r="B492" i="37"/>
  <c r="G492" i="37"/>
  <c r="B493" i="37"/>
  <c r="G493" i="37"/>
  <c r="B494" i="37"/>
  <c r="G494" i="37"/>
  <c r="B495" i="37"/>
  <c r="G495" i="37"/>
  <c r="B496" i="37"/>
  <c r="G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G532" i="37"/>
  <c r="B533" i="37"/>
  <c r="G533" i="37"/>
  <c r="B534" i="37"/>
  <c r="G534" i="37"/>
  <c r="B535" i="37"/>
  <c r="G535" i="37"/>
  <c r="B536" i="37"/>
  <c r="G536" i="37"/>
  <c r="B537" i="37"/>
  <c r="B538" i="37"/>
  <c r="G538" i="37"/>
  <c r="B539" i="37"/>
  <c r="G539" i="37"/>
  <c r="B540" i="37"/>
  <c r="G540" i="37"/>
  <c r="B541" i="37"/>
  <c r="G541" i="37"/>
  <c r="B542" i="37"/>
  <c r="G542" i="37"/>
  <c r="B543" i="37"/>
  <c r="G543" i="37"/>
  <c r="B544" i="37"/>
  <c r="G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G562" i="37"/>
  <c r="B563" i="37"/>
  <c r="G563" i="37"/>
  <c r="B564" i="37"/>
  <c r="G564" i="37"/>
  <c r="B565" i="37"/>
  <c r="B566" i="37"/>
  <c r="G566" i="37"/>
  <c r="B567" i="37"/>
  <c r="G567" i="37"/>
  <c r="B568" i="37"/>
  <c r="G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G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G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G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B644" i="37"/>
  <c r="G644" i="37"/>
  <c r="B645" i="37"/>
  <c r="B646" i="37"/>
  <c r="G646" i="37"/>
  <c r="B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G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G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G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D1242" i="37"/>
  <c r="B1243" i="37"/>
  <c r="C1243" i="37"/>
  <c r="D1243" i="37"/>
  <c r="B1244" i="37"/>
  <c r="C1244" i="37"/>
  <c r="G1244" i="37"/>
  <c r="D1244" i="37"/>
  <c r="B1245" i="37"/>
  <c r="C1245" i="37"/>
  <c r="D1245" i="37"/>
  <c r="B1246" i="37"/>
  <c r="C1246" i="37"/>
  <c r="D1246" i="37"/>
  <c r="B1247" i="37"/>
  <c r="C1247" i="37"/>
  <c r="D1247" i="37"/>
  <c r="B1248" i="37"/>
  <c r="C1248" i="37"/>
  <c r="G1248" i="37"/>
  <c r="D1248" i="37"/>
  <c r="B1249" i="37"/>
  <c r="C1249" i="37"/>
  <c r="D1249" i="37"/>
  <c r="B1250" i="37"/>
  <c r="C1250" i="37"/>
  <c r="D1250" i="37"/>
  <c r="B1251" i="37"/>
  <c r="C1251" i="37"/>
  <c r="D1251" i="37"/>
  <c r="B1252" i="37"/>
  <c r="C1252" i="37"/>
  <c r="G1252" i="37"/>
  <c r="D1252" i="37"/>
  <c r="B1253" i="37"/>
  <c r="C1253" i="37"/>
  <c r="D1253" i="37"/>
  <c r="B1254" i="37"/>
  <c r="C1254" i="37"/>
  <c r="D1254" i="37"/>
  <c r="B1255" i="37"/>
  <c r="C1255" i="37"/>
  <c r="D1255" i="37"/>
  <c r="B1256" i="37"/>
  <c r="C1256" i="37"/>
  <c r="G1256" i="37"/>
  <c r="D1256" i="37"/>
  <c r="B1257" i="37"/>
  <c r="C1257" i="37"/>
  <c r="D1257" i="37"/>
  <c r="B1258" i="37"/>
  <c r="C1258" i="37"/>
  <c r="D1258" i="37"/>
  <c r="B1259" i="37"/>
  <c r="C1259" i="37"/>
  <c r="D1259" i="37"/>
  <c r="B1260" i="37"/>
  <c r="C1260" i="37"/>
  <c r="G1260" i="37"/>
  <c r="D1260" i="37"/>
  <c r="B1261" i="37"/>
  <c r="C1261" i="37"/>
  <c r="D1261" i="37"/>
  <c r="B1262" i="37"/>
  <c r="C1262" i="37"/>
  <c r="D1262" i="37"/>
  <c r="B1263" i="37"/>
  <c r="C1263" i="37"/>
  <c r="D1263" i="37"/>
  <c r="B1264" i="37"/>
  <c r="C1264" i="37"/>
  <c r="G1264" i="37"/>
  <c r="D1264" i="37"/>
  <c r="B1265" i="37"/>
  <c r="C1265" i="37"/>
  <c r="D1265" i="37"/>
  <c r="B1266" i="37"/>
  <c r="C1266" i="37"/>
  <c r="D1266" i="37"/>
  <c r="B1267" i="37"/>
  <c r="C1267" i="37"/>
  <c r="D1267" i="37"/>
  <c r="B1268" i="37"/>
  <c r="C1268" i="37"/>
  <c r="G1268" i="37"/>
  <c r="D1268" i="37"/>
  <c r="B1269" i="37"/>
  <c r="C1269" i="37"/>
  <c r="D1269" i="37"/>
  <c r="B1270" i="37"/>
  <c r="C1270" i="37"/>
  <c r="D1270" i="37"/>
  <c r="B1271" i="37"/>
  <c r="C1271" i="37"/>
  <c r="D1271" i="37"/>
  <c r="B1272" i="37"/>
  <c r="C1272" i="37"/>
  <c r="G1272" i="37"/>
  <c r="D1272" i="37"/>
  <c r="B1273" i="37"/>
  <c r="C1273" i="37"/>
  <c r="D1273" i="37"/>
  <c r="B1274" i="37"/>
  <c r="C1274" i="37"/>
  <c r="D1274" i="37"/>
  <c r="B1275" i="37"/>
  <c r="C1275" i="37"/>
  <c r="D1275" i="37"/>
  <c r="B1276" i="37"/>
  <c r="C1276" i="37"/>
  <c r="G1276" i="37"/>
  <c r="D1276" i="37"/>
  <c r="B1277" i="37"/>
  <c r="C1277" i="37"/>
  <c r="D1277" i="37"/>
  <c r="B1278" i="37"/>
  <c r="C1278" i="37"/>
  <c r="D1278" i="37"/>
  <c r="B1279" i="37"/>
  <c r="C1279" i="37"/>
  <c r="D1279" i="37"/>
  <c r="B1280" i="37"/>
  <c r="C1280" i="37"/>
  <c r="G1280" i="37"/>
  <c r="D1280" i="37"/>
  <c r="B1281" i="37"/>
  <c r="C1281" i="37"/>
  <c r="D1281" i="37"/>
  <c r="B1282" i="37"/>
  <c r="C1282" i="37"/>
  <c r="D1282" i="37"/>
  <c r="B1283" i="37"/>
  <c r="C1283" i="37"/>
  <c r="D1283" i="37"/>
  <c r="B1284" i="37"/>
  <c r="C1284" i="37"/>
  <c r="G1284" i="37"/>
  <c r="D1284" i="37"/>
  <c r="B1285" i="37"/>
  <c r="C1285" i="37"/>
  <c r="D1285" i="37"/>
  <c r="B1286" i="37"/>
  <c r="C1286" i="37"/>
  <c r="D1286" i="37"/>
  <c r="B1287" i="37"/>
  <c r="C1287" i="37"/>
  <c r="D1287" i="37"/>
  <c r="B1288" i="37"/>
  <c r="C1288" i="37"/>
  <c r="G1288" i="37"/>
  <c r="D1288" i="37"/>
  <c r="B1289" i="37"/>
  <c r="C1289" i="37"/>
  <c r="D1289" i="37"/>
  <c r="B1290" i="37"/>
  <c r="C1290" i="37"/>
  <c r="D1290" i="37"/>
  <c r="B1291" i="37"/>
  <c r="C1291" i="37"/>
  <c r="D1291" i="37"/>
  <c r="B1292" i="37"/>
  <c r="C1292" i="37"/>
  <c r="G1292" i="37"/>
  <c r="D1292" i="37"/>
  <c r="B1293" i="37"/>
  <c r="C1293" i="37"/>
  <c r="D1293" i="37"/>
  <c r="B1294" i="37"/>
  <c r="C1294" i="37"/>
  <c r="D1294" i="37"/>
  <c r="B1295" i="37"/>
  <c r="C1295" i="37"/>
  <c r="D1295" i="37"/>
  <c r="B1296" i="37"/>
  <c r="C1296" i="37"/>
  <c r="G1296" i="37"/>
  <c r="D1296" i="37"/>
  <c r="B1297" i="37"/>
  <c r="C1297" i="37"/>
  <c r="D1297" i="37"/>
  <c r="B1298" i="37"/>
  <c r="C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G1439" i="37"/>
  <c r="D1439" i="37"/>
  <c r="B1440" i="37"/>
  <c r="C1440" i="37"/>
  <c r="D1440" i="37"/>
  <c r="B1441" i="37"/>
  <c r="C1441" i="37"/>
  <c r="D1441" i="37"/>
  <c r="B1442" i="37"/>
  <c r="C1442" i="37"/>
  <c r="D1442" i="37"/>
  <c r="B1443" i="37"/>
  <c r="C1443" i="37"/>
  <c r="G1443" i="37"/>
  <c r="D1443" i="37"/>
  <c r="B1444" i="37"/>
  <c r="C1444" i="37"/>
  <c r="D1444" i="37"/>
  <c r="B1445" i="37"/>
  <c r="B1446" i="37"/>
  <c r="C1446" i="37"/>
  <c r="D1446" i="37"/>
  <c r="B1447" i="37"/>
  <c r="C1447" i="37"/>
  <c r="G1447" i="37"/>
  <c r="D1447" i="37"/>
  <c r="B1448" i="37"/>
  <c r="C1448" i="37"/>
  <c r="D1448" i="37"/>
  <c r="B1449" i="37"/>
  <c r="C1449" i="37"/>
  <c r="D1449" i="37"/>
  <c r="B1450" i="37"/>
  <c r="C1450" i="37"/>
  <c r="D1450" i="37"/>
  <c r="B1451" i="37"/>
  <c r="C1451" i="37"/>
  <c r="G1451" i="37"/>
  <c r="D1451" i="37"/>
  <c r="B1452" i="37"/>
  <c r="C1452" i="37"/>
  <c r="D1452" i="37"/>
  <c r="B1453" i="37"/>
  <c r="B1454" i="37"/>
  <c r="C1454" i="37"/>
  <c r="B1455" i="37"/>
  <c r="C1455" i="37"/>
  <c r="G1455" i="37"/>
  <c r="D1455" i="37"/>
  <c r="B1456" i="37"/>
  <c r="C1456" i="37"/>
  <c r="D1456" i="37"/>
  <c r="B1457" i="37"/>
  <c r="C1457" i="37"/>
  <c r="D1457" i="37"/>
  <c r="B1458" i="37"/>
  <c r="C1458" i="37"/>
  <c r="D1458" i="37"/>
  <c r="B1459" i="37"/>
  <c r="C1459" i="37"/>
  <c r="G1459" i="37"/>
  <c r="D1459" i="37"/>
  <c r="B1460" i="37"/>
  <c r="C1460" i="37"/>
  <c r="D1460" i="37"/>
  <c r="B1461" i="37"/>
  <c r="B1462" i="37"/>
  <c r="C1462" i="37"/>
  <c r="D1462" i="37"/>
  <c r="B1463" i="37"/>
  <c r="C1463" i="37"/>
  <c r="G1463" i="37"/>
  <c r="D1463" i="37"/>
  <c r="B1464" i="37"/>
  <c r="C1464" i="37"/>
  <c r="D1464" i="37"/>
  <c r="B1465" i="37"/>
  <c r="C1465" i="37"/>
  <c r="D1465" i="37"/>
  <c r="B1466" i="37"/>
  <c r="C1466" i="37"/>
  <c r="D1466" i="37"/>
  <c r="B1467" i="37"/>
  <c r="C1467" i="37"/>
  <c r="G1467" i="37"/>
  <c r="D1467" i="37"/>
  <c r="B1468" i="37"/>
  <c r="C1468" i="37"/>
  <c r="D1468" i="37"/>
  <c r="B1469" i="37"/>
  <c r="B1470" i="37"/>
  <c r="B1471" i="37"/>
  <c r="C1471" i="37"/>
  <c r="G1471" i="37"/>
  <c r="D1471" i="37"/>
  <c r="B1472" i="37"/>
  <c r="C1472" i="37"/>
  <c r="D1472" i="37"/>
  <c r="B1473" i="37"/>
  <c r="C1473" i="37"/>
  <c r="D1473" i="37"/>
  <c r="B1474" i="37"/>
  <c r="C1474" i="37"/>
  <c r="D1474" i="37"/>
  <c r="B1475" i="37"/>
  <c r="B1476" i="37"/>
  <c r="C1476" i="37"/>
  <c r="D1476" i="37"/>
  <c r="B1477" i="37"/>
  <c r="C1477" i="37"/>
  <c r="D1477" i="37"/>
  <c r="B1478" i="37"/>
  <c r="C1478" i="37"/>
  <c r="D1478" i="37"/>
  <c r="B1479" i="37"/>
  <c r="C1479" i="37"/>
  <c r="G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C1570" i="37"/>
  <c r="H1570" i="37"/>
  <c r="B1571" i="37"/>
  <c r="C1571" i="37"/>
  <c r="G1571" i="37"/>
  <c r="B1572" i="37"/>
  <c r="C1572" i="37"/>
  <c r="H1572" i="37"/>
  <c r="B1573" i="37"/>
  <c r="G1573" i="37"/>
  <c r="C1573" i="37"/>
  <c r="B1574" i="37"/>
  <c r="G1574" i="37"/>
  <c r="C1574" i="37"/>
  <c r="H1574" i="37"/>
  <c r="B1575" i="37"/>
  <c r="C1575" i="37"/>
  <c r="G1575" i="37"/>
  <c r="B1576" i="37"/>
  <c r="B1577" i="37"/>
  <c r="C1577" i="37"/>
  <c r="G1577" i="37"/>
  <c r="B1578" i="37"/>
  <c r="G1578" i="37"/>
  <c r="C1578" i="37"/>
  <c r="H1578" i="37"/>
  <c r="B1579" i="37"/>
  <c r="C1579" i="37"/>
  <c r="G1579" i="37"/>
  <c r="B1580" i="37"/>
  <c r="C1580" i="37"/>
  <c r="H1580" i="37"/>
  <c r="I14" i="3"/>
  <c r="G280" i="3"/>
  <c r="E280" i="3"/>
  <c r="H280" i="3"/>
  <c r="G281" i="3"/>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8"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4"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8" i="37"/>
  <c r="H1149" i="37"/>
  <c r="H1150" i="37"/>
  <c r="H1151" i="37"/>
  <c r="H1155" i="37"/>
  <c r="H1156" i="37"/>
  <c r="H1158" i="37"/>
  <c r="H1159" i="37"/>
  <c r="H1160" i="37"/>
  <c r="H1161" i="37"/>
  <c r="H1162" i="37"/>
  <c r="H1163" i="37"/>
  <c r="H1164" i="37"/>
  <c r="H1165" i="37"/>
  <c r="H1166" i="37"/>
  <c r="H1168"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4" i="37"/>
  <c r="H1248" i="37"/>
  <c r="H1260" i="37"/>
  <c r="H1264" i="37"/>
  <c r="H1276" i="37"/>
  <c r="H1280" i="37"/>
  <c r="H1292" i="37"/>
  <c r="H1296" i="37"/>
  <c r="G284" i="3"/>
  <c r="H284" i="3"/>
  <c r="E284" i="3"/>
  <c r="G285" i="3"/>
  <c r="E285" i="3"/>
  <c r="H285" i="3"/>
  <c r="G286" i="3"/>
  <c r="H286" i="3"/>
  <c r="G291" i="3"/>
  <c r="H291"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5" i="37"/>
  <c r="H1526" i="37"/>
  <c r="H1527" i="37"/>
  <c r="H1528" i="37"/>
  <c r="H1529" i="37"/>
  <c r="H1531" i="37"/>
  <c r="H1532" i="37"/>
  <c r="H1533" i="37"/>
  <c r="H1534" i="37"/>
  <c r="H1535" i="37"/>
  <c r="H1536" i="37"/>
  <c r="H1537" i="37"/>
  <c r="H1538" i="37"/>
  <c r="H1539" i="37"/>
  <c r="H1541" i="37"/>
  <c r="H1542" i="37"/>
  <c r="H1543" i="37"/>
  <c r="H1544" i="37"/>
  <c r="H1545" i="37"/>
  <c r="H1546" i="37"/>
  <c r="H1547" i="37"/>
  <c r="H1548" i="37"/>
  <c r="H1549" i="37"/>
  <c r="H1551" i="37"/>
  <c r="H1552" i="37"/>
  <c r="H1553" i="37"/>
  <c r="H1554" i="37"/>
  <c r="H1555" i="37"/>
  <c r="H1556" i="37"/>
  <c r="H1557" i="37"/>
  <c r="H1558" i="37"/>
  <c r="H1559" i="37"/>
  <c r="H1561" i="37"/>
  <c r="H1562" i="37"/>
  <c r="H1563" i="37"/>
  <c r="H1564" i="37"/>
  <c r="H1566" i="37"/>
  <c r="H1567" i="37"/>
  <c r="H1568" i="37"/>
  <c r="H1569" i="37"/>
  <c r="H1571" i="37"/>
  <c r="H1573" i="37"/>
  <c r="H1575" i="37"/>
  <c r="H1577" i="37"/>
  <c r="H1579" i="37"/>
  <c r="H1439" i="37"/>
  <c r="H1443" i="37"/>
  <c r="H1451" i="37"/>
  <c r="H1455" i="37"/>
  <c r="H1459" i="37"/>
  <c r="H1463" i="37"/>
  <c r="H1467"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c r="E76" i="27"/>
  <c r="D1048" i="37"/>
  <c r="D76" i="27"/>
  <c r="C1048" i="37"/>
  <c r="L7" i="3"/>
  <c r="A289" i="3"/>
  <c r="A290" i="3"/>
  <c r="D472" i="1"/>
  <c r="E472" i="1"/>
  <c r="D460" i="37"/>
  <c r="D491" i="1"/>
  <c r="C479" i="37"/>
  <c r="E491" i="1"/>
  <c r="D479" i="37"/>
  <c r="D536" i="1"/>
  <c r="E536" i="1"/>
  <c r="D524" i="37"/>
  <c r="D600" i="1"/>
  <c r="E600" i="1"/>
  <c r="D588" i="37"/>
  <c r="B65" i="3"/>
  <c r="B63" i="3"/>
  <c r="B64" i="3"/>
  <c r="B67" i="3"/>
  <c r="B68" i="3"/>
  <c r="B69" i="3"/>
  <c r="B71" i="3"/>
  <c r="B72" i="3"/>
  <c r="B42" i="3"/>
  <c r="B36" i="3"/>
  <c r="M26" i="3"/>
  <c r="N26" i="3"/>
  <c r="M25" i="3"/>
  <c r="N25" i="3"/>
  <c r="D159" i="1"/>
  <c r="C149" i="37"/>
  <c r="D165" i="1"/>
  <c r="C155" i="37"/>
  <c r="E159" i="1"/>
  <c r="D149" i="37"/>
  <c r="E165" i="1"/>
  <c r="D155" i="37"/>
  <c r="D14" i="1"/>
  <c r="D23" i="1"/>
  <c r="D29" i="1"/>
  <c r="C19" i="37"/>
  <c r="D35" i="1"/>
  <c r="C25" i="37"/>
  <c r="H25" i="37"/>
  <c r="D43" i="1"/>
  <c r="C33" i="37"/>
  <c r="D46" i="1"/>
  <c r="C36" i="37"/>
  <c r="H36" i="37"/>
  <c r="D51" i="1"/>
  <c r="D57" i="1"/>
  <c r="C47" i="37"/>
  <c r="D60" i="1"/>
  <c r="C50" i="37"/>
  <c r="D65" i="1"/>
  <c r="C55" i="37"/>
  <c r="D68" i="1"/>
  <c r="C58" i="37"/>
  <c r="D71" i="1"/>
  <c r="C61" i="37"/>
  <c r="H61" i="37"/>
  <c r="D74" i="1"/>
  <c r="C64" i="37"/>
  <c r="D80" i="1"/>
  <c r="C70" i="37"/>
  <c r="D83" i="1"/>
  <c r="C73" i="37"/>
  <c r="D89" i="1"/>
  <c r="C79" i="37"/>
  <c r="D97" i="1"/>
  <c r="C87" i="37"/>
  <c r="D104" i="1"/>
  <c r="C94" i="37"/>
  <c r="H94" i="37"/>
  <c r="D113" i="1"/>
  <c r="C103" i="37"/>
  <c r="D118" i="1"/>
  <c r="C108" i="37"/>
  <c r="D126" i="1"/>
  <c r="C116" i="37"/>
  <c r="H116" i="37"/>
  <c r="D131" i="1"/>
  <c r="C121" i="37"/>
  <c r="G121" i="37"/>
  <c r="D134" i="1"/>
  <c r="C124" i="37"/>
  <c r="D140" i="1"/>
  <c r="D139" i="1"/>
  <c r="D146" i="1"/>
  <c r="C136" i="37"/>
  <c r="D145" i="1"/>
  <c r="C135" i="37"/>
  <c r="E14" i="1"/>
  <c r="D4" i="37"/>
  <c r="E23" i="1"/>
  <c r="D13" i="37"/>
  <c r="E29" i="1"/>
  <c r="D19" i="37"/>
  <c r="E35" i="1"/>
  <c r="D25" i="37"/>
  <c r="E43" i="1"/>
  <c r="D33" i="37"/>
  <c r="E46" i="1"/>
  <c r="D36" i="37"/>
  <c r="E13" i="1"/>
  <c r="D3" i="37"/>
  <c r="E51" i="1"/>
  <c r="D41" i="37"/>
  <c r="E50" i="1"/>
  <c r="D40" i="37"/>
  <c r="E57" i="1"/>
  <c r="D47" i="37"/>
  <c r="E60" i="1"/>
  <c r="E65" i="1"/>
  <c r="D55" i="37"/>
  <c r="E68" i="1"/>
  <c r="D58" i="37"/>
  <c r="E71" i="1"/>
  <c r="D61" i="37"/>
  <c r="E74" i="1"/>
  <c r="D64" i="37"/>
  <c r="E80" i="1"/>
  <c r="D70" i="37"/>
  <c r="E83" i="1"/>
  <c r="D73" i="37"/>
  <c r="E89" i="1"/>
  <c r="D79" i="37"/>
  <c r="E97" i="1"/>
  <c r="E104" i="1"/>
  <c r="D94" i="37"/>
  <c r="E113" i="1"/>
  <c r="D103" i="37"/>
  <c r="E118" i="1"/>
  <c r="E126" i="1"/>
  <c r="D116" i="37"/>
  <c r="E131" i="1"/>
  <c r="D121" i="37"/>
  <c r="E134" i="1"/>
  <c r="D124" i="37"/>
  <c r="E140" i="1"/>
  <c r="D130" i="37"/>
  <c r="E146" i="1"/>
  <c r="D77" i="1"/>
  <c r="C67" i="37"/>
  <c r="H67" i="37"/>
  <c r="E77" i="1"/>
  <c r="D67" i="37"/>
  <c r="D170" i="1"/>
  <c r="C160" i="37"/>
  <c r="D175" i="1"/>
  <c r="C165" i="37"/>
  <c r="D183" i="1"/>
  <c r="C173" i="37"/>
  <c r="D194" i="1"/>
  <c r="C184" i="37"/>
  <c r="D203" i="1"/>
  <c r="C193" i="37"/>
  <c r="D208" i="1"/>
  <c r="C198" i="37"/>
  <c r="D216" i="1"/>
  <c r="C206" i="37"/>
  <c r="D222" i="1"/>
  <c r="C212" i="37"/>
  <c r="D225" i="1"/>
  <c r="C215" i="37"/>
  <c r="D231" i="1"/>
  <c r="D234" i="1"/>
  <c r="C224" i="37"/>
  <c r="D237" i="1"/>
  <c r="C227" i="37"/>
  <c r="D242" i="1"/>
  <c r="C232" i="37"/>
  <c r="D246" i="1"/>
  <c r="C236" i="37"/>
  <c r="H236" i="37"/>
  <c r="D250" i="1"/>
  <c r="C240" i="37"/>
  <c r="D253" i="1"/>
  <c r="C243" i="37"/>
  <c r="D259" i="1"/>
  <c r="D265" i="1"/>
  <c r="C255" i="37"/>
  <c r="D270" i="1"/>
  <c r="C260" i="37"/>
  <c r="D274" i="1"/>
  <c r="D279" i="1"/>
  <c r="C269" i="37"/>
  <c r="D285" i="1"/>
  <c r="C275" i="37"/>
  <c r="E170" i="1"/>
  <c r="D160" i="37"/>
  <c r="E175" i="1"/>
  <c r="D165" i="37"/>
  <c r="E183" i="1"/>
  <c r="D173" i="37"/>
  <c r="E194" i="1"/>
  <c r="D184" i="37"/>
  <c r="E203" i="1"/>
  <c r="D193" i="37"/>
  <c r="E208" i="1"/>
  <c r="D198" i="37"/>
  <c r="E216" i="1"/>
  <c r="D206" i="37"/>
  <c r="E222" i="1"/>
  <c r="D212" i="37"/>
  <c r="E225" i="1"/>
  <c r="D215" i="37"/>
  <c r="E221" i="1"/>
  <c r="D211" i="37"/>
  <c r="E231" i="1"/>
  <c r="D221" i="37"/>
  <c r="E234" i="1"/>
  <c r="D224" i="37"/>
  <c r="E237" i="1"/>
  <c r="D227" i="37"/>
  <c r="E242" i="1"/>
  <c r="D232" i="37"/>
  <c r="E246" i="1"/>
  <c r="D236" i="37"/>
  <c r="E250" i="1"/>
  <c r="D240" i="37"/>
  <c r="E253" i="1"/>
  <c r="D243" i="37"/>
  <c r="E230" i="1"/>
  <c r="D220" i="37"/>
  <c r="E259" i="1"/>
  <c r="D249" i="37"/>
  <c r="E265" i="1"/>
  <c r="D255" i="37"/>
  <c r="E270" i="1"/>
  <c r="D260" i="37"/>
  <c r="E274" i="1"/>
  <c r="D264" i="37"/>
  <c r="E279" i="1"/>
  <c r="D269" i="37"/>
  <c r="E285" i="1"/>
  <c r="D275" i="37"/>
  <c r="E269" i="1"/>
  <c r="D259" i="37"/>
  <c r="D293" i="1"/>
  <c r="C283" i="37"/>
  <c r="E293" i="1"/>
  <c r="D283" i="37"/>
  <c r="D294" i="1"/>
  <c r="C284" i="37"/>
  <c r="H284" i="37"/>
  <c r="E294" i="1"/>
  <c r="D284" i="37"/>
  <c r="D306" i="1"/>
  <c r="D310" i="1"/>
  <c r="C299" i="37"/>
  <c r="D318" i="1"/>
  <c r="C307" i="37"/>
  <c r="D323" i="1"/>
  <c r="C312" i="37"/>
  <c r="H312" i="37"/>
  <c r="D332" i="1"/>
  <c r="C321" i="37"/>
  <c r="G321" i="37"/>
  <c r="D337" i="1"/>
  <c r="C326" i="37"/>
  <c r="D342" i="1"/>
  <c r="C331" i="37"/>
  <c r="H331" i="37"/>
  <c r="D345" i="1"/>
  <c r="C334" i="37"/>
  <c r="H334" i="37"/>
  <c r="D351" i="1"/>
  <c r="C340" i="37"/>
  <c r="D354" i="1"/>
  <c r="C343" i="37"/>
  <c r="H343" i="37"/>
  <c r="E306" i="1"/>
  <c r="D295" i="37"/>
  <c r="E310" i="1"/>
  <c r="D299" i="37"/>
  <c r="E305" i="1"/>
  <c r="E318" i="1"/>
  <c r="D307" i="37"/>
  <c r="E323" i="1"/>
  <c r="D312" i="37"/>
  <c r="E332" i="1"/>
  <c r="D321" i="37"/>
  <c r="E337" i="1"/>
  <c r="D326" i="37"/>
  <c r="E342" i="1"/>
  <c r="D331" i="37"/>
  <c r="E345" i="1"/>
  <c r="D334" i="37"/>
  <c r="E351" i="1"/>
  <c r="E354" i="1"/>
  <c r="D343" i="37"/>
  <c r="D358" i="1"/>
  <c r="D362" i="1"/>
  <c r="C351" i="37"/>
  <c r="D370" i="1"/>
  <c r="C359" i="37"/>
  <c r="D375" i="1"/>
  <c r="C364" i="37"/>
  <c r="D384" i="1"/>
  <c r="C373" i="37"/>
  <c r="D389" i="1"/>
  <c r="C378" i="37"/>
  <c r="D394" i="1"/>
  <c r="C383" i="37"/>
  <c r="D397" i="1"/>
  <c r="C386" i="37"/>
  <c r="H386" i="37"/>
  <c r="D403" i="1"/>
  <c r="C392" i="37"/>
  <c r="H392" i="37"/>
  <c r="D406" i="1"/>
  <c r="C395" i="37"/>
  <c r="D408" i="1"/>
  <c r="C397" i="37"/>
  <c r="E358" i="1"/>
  <c r="D347" i="37"/>
  <c r="E362" i="1"/>
  <c r="D351" i="37"/>
  <c r="G351" i="37"/>
  <c r="E370" i="1"/>
  <c r="D359" i="37"/>
  <c r="E375" i="1"/>
  <c r="D364" i="37"/>
  <c r="E384" i="1"/>
  <c r="D373" i="37"/>
  <c r="E389" i="1"/>
  <c r="D378" i="37"/>
  <c r="E394" i="1"/>
  <c r="D383" i="37"/>
  <c r="E397" i="1"/>
  <c r="D386" i="37"/>
  <c r="E403" i="1"/>
  <c r="D392" i="37"/>
  <c r="E402" i="1"/>
  <c r="D391" i="37"/>
  <c r="E406" i="1"/>
  <c r="D395" i="37"/>
  <c r="E408" i="1"/>
  <c r="D397" i="37"/>
  <c r="D422" i="1"/>
  <c r="C411" i="37"/>
  <c r="E422" i="1"/>
  <c r="D411" i="37"/>
  <c r="D423" i="1"/>
  <c r="C412" i="37"/>
  <c r="E423" i="1"/>
  <c r="D412" i="37"/>
  <c r="D424" i="1"/>
  <c r="C413" i="37"/>
  <c r="G413" i="37"/>
  <c r="E424" i="1"/>
  <c r="D413" i="37"/>
  <c r="D428" i="1"/>
  <c r="D433" i="1"/>
  <c r="C421" i="37"/>
  <c r="D436" i="1"/>
  <c r="C424" i="37"/>
  <c r="H424" i="37"/>
  <c r="D441" i="1"/>
  <c r="C429" i="37"/>
  <c r="D448" i="1"/>
  <c r="C436" i="37"/>
  <c r="H436" i="37"/>
  <c r="D453" i="1"/>
  <c r="C441" i="37"/>
  <c r="G441" i="37"/>
  <c r="D461" i="1"/>
  <c r="C449" i="37"/>
  <c r="H449" i="37"/>
  <c r="D466" i="1"/>
  <c r="D469" i="1"/>
  <c r="C457" i="37"/>
  <c r="D475" i="1"/>
  <c r="C463" i="37"/>
  <c r="H463" i="37"/>
  <c r="D479" i="1"/>
  <c r="D484" i="1"/>
  <c r="C472" i="37"/>
  <c r="D487" i="1"/>
  <c r="C475" i="37"/>
  <c r="H475" i="37"/>
  <c r="D496" i="1"/>
  <c r="C484" i="37"/>
  <c r="H484" i="37"/>
  <c r="D501" i="1"/>
  <c r="C489" i="37"/>
  <c r="D508" i="1"/>
  <c r="C496" i="37"/>
  <c r="H496" i="37"/>
  <c r="D513" i="1"/>
  <c r="C501" i="37"/>
  <c r="D490" i="1"/>
  <c r="C478" i="37"/>
  <c r="D522" i="1"/>
  <c r="C510" i="37"/>
  <c r="D525" i="1"/>
  <c r="C513" i="37"/>
  <c r="H513" i="37"/>
  <c r="D528" i="1"/>
  <c r="D531" i="1"/>
  <c r="C519" i="37"/>
  <c r="E428" i="1"/>
  <c r="D416" i="37"/>
  <c r="E433" i="1"/>
  <c r="E436" i="1"/>
  <c r="D424" i="37"/>
  <c r="E441" i="1"/>
  <c r="D429" i="37"/>
  <c r="E448" i="1"/>
  <c r="D436" i="37"/>
  <c r="E453" i="1"/>
  <c r="D441" i="37"/>
  <c r="E461" i="1"/>
  <c r="D449" i="37"/>
  <c r="E466" i="1"/>
  <c r="D454" i="37"/>
  <c r="E469" i="1"/>
  <c r="E475" i="1"/>
  <c r="D463" i="37"/>
  <c r="E479" i="1"/>
  <c r="D467" i="37"/>
  <c r="E484" i="1"/>
  <c r="E487" i="1"/>
  <c r="D475" i="37"/>
  <c r="E496" i="1"/>
  <c r="D484" i="37"/>
  <c r="E501" i="1"/>
  <c r="E508" i="1"/>
  <c r="D496" i="37"/>
  <c r="E513" i="1"/>
  <c r="D501" i="37"/>
  <c r="E522" i="1"/>
  <c r="D510" i="37"/>
  <c r="G510" i="37"/>
  <c r="E525" i="1"/>
  <c r="D513" i="37"/>
  <c r="E528" i="1"/>
  <c r="D516" i="37"/>
  <c r="E531" i="1"/>
  <c r="D519" i="37"/>
  <c r="E521" i="1"/>
  <c r="D509" i="37"/>
  <c r="D541" i="1"/>
  <c r="C529" i="37"/>
  <c r="D544" i="1"/>
  <c r="C532" i="37"/>
  <c r="D549" i="1"/>
  <c r="C537" i="37"/>
  <c r="D556" i="1"/>
  <c r="C544" i="37"/>
  <c r="D561" i="1"/>
  <c r="C549" i="37"/>
  <c r="D569" i="1"/>
  <c r="C557" i="37"/>
  <c r="D535" i="1"/>
  <c r="D574" i="1"/>
  <c r="C562" i="37"/>
  <c r="D577" i="1"/>
  <c r="C565" i="37"/>
  <c r="D580" i="1"/>
  <c r="C568" i="37"/>
  <c r="D583" i="1"/>
  <c r="D587" i="1"/>
  <c r="C575" i="37"/>
  <c r="D591" i="1"/>
  <c r="C579" i="37"/>
  <c r="D593" i="1"/>
  <c r="D596" i="1"/>
  <c r="C584" i="37"/>
  <c r="D605" i="1"/>
  <c r="C593" i="37"/>
  <c r="D609" i="1"/>
  <c r="C597" i="37"/>
  <c r="D611" i="1"/>
  <c r="C599" i="37"/>
  <c r="G599" i="37"/>
  <c r="D618" i="1"/>
  <c r="C606" i="37"/>
  <c r="D623" i="1"/>
  <c r="C611" i="37"/>
  <c r="D599" i="1"/>
  <c r="C587" i="37"/>
  <c r="D632" i="1"/>
  <c r="D635" i="1"/>
  <c r="C623" i="37"/>
  <c r="D638" i="1"/>
  <c r="C626" i="37"/>
  <c r="D631" i="1"/>
  <c r="C619" i="37"/>
  <c r="E541" i="1"/>
  <c r="D529" i="37"/>
  <c r="E544" i="1"/>
  <c r="D532" i="37"/>
  <c r="E549" i="1"/>
  <c r="D537" i="37"/>
  <c r="E556" i="1"/>
  <c r="D544" i="37"/>
  <c r="E561" i="1"/>
  <c r="D549" i="37"/>
  <c r="E569" i="1"/>
  <c r="D557" i="37"/>
  <c r="E535" i="1"/>
  <c r="E574" i="1"/>
  <c r="D562" i="37"/>
  <c r="E577" i="1"/>
  <c r="D565" i="37"/>
  <c r="E580" i="1"/>
  <c r="D568" i="37"/>
  <c r="E583" i="1"/>
  <c r="D571" i="37"/>
  <c r="E587" i="1"/>
  <c r="D575" i="37"/>
  <c r="E591" i="1"/>
  <c r="D579" i="37"/>
  <c r="E593" i="1"/>
  <c r="E596" i="1"/>
  <c r="D584" i="37"/>
  <c r="E605" i="1"/>
  <c r="D593" i="37"/>
  <c r="E609" i="1"/>
  <c r="D597" i="37"/>
  <c r="E611" i="1"/>
  <c r="D599" i="37"/>
  <c r="E618" i="1"/>
  <c r="D606" i="37"/>
  <c r="E623" i="1"/>
  <c r="D611" i="37"/>
  <c r="E599" i="1"/>
  <c r="D587" i="37"/>
  <c r="E632" i="1"/>
  <c r="D620" i="37"/>
  <c r="E635" i="1"/>
  <c r="D623" i="37"/>
  <c r="E638" i="1"/>
  <c r="D626" i="37"/>
  <c r="E631" i="1"/>
  <c r="D619" i="37"/>
  <c r="E649" i="1"/>
  <c r="D637" i="37"/>
  <c r="D650" i="1"/>
  <c r="C638" i="37"/>
  <c r="H638" i="37"/>
  <c r="D658" i="1"/>
  <c r="C645" i="37"/>
  <c r="E658" i="1"/>
  <c r="D645" i="37"/>
  <c r="K60" i="42"/>
  <c r="I63" i="42"/>
  <c r="I62" i="42"/>
  <c r="I61" i="42"/>
  <c r="I60" i="42"/>
  <c r="A3" i="47"/>
  <c r="B4" i="47"/>
  <c r="D15" i="47"/>
  <c r="C1483" i="37"/>
  <c r="D25" i="47"/>
  <c r="C1493" i="37"/>
  <c r="G1493" i="37"/>
  <c r="D33" i="47"/>
  <c r="C1501" i="37"/>
  <c r="H1501" i="37"/>
  <c r="D43" i="47"/>
  <c r="C1511" i="37"/>
  <c r="D51" i="47"/>
  <c r="C1519" i="37"/>
  <c r="G1519" i="37"/>
  <c r="D57" i="47"/>
  <c r="C1525" i="37"/>
  <c r="G1525" i="37"/>
  <c r="D62" i="47"/>
  <c r="D67" i="47"/>
  <c r="C1535" i="37"/>
  <c r="G1535" i="37"/>
  <c r="D72" i="47"/>
  <c r="C1540" i="37"/>
  <c r="H1540" i="37"/>
  <c r="D77" i="47"/>
  <c r="C1545" i="37"/>
  <c r="G1545" i="37"/>
  <c r="D82" i="47"/>
  <c r="C1550" i="37"/>
  <c r="H1550" i="37"/>
  <c r="D87" i="47"/>
  <c r="C1555" i="37"/>
  <c r="G1555" i="37"/>
  <c r="D92" i="47"/>
  <c r="C1560" i="37"/>
  <c r="H1560" i="37"/>
  <c r="D97" i="47"/>
  <c r="C1565" i="37"/>
  <c r="D102" i="47"/>
  <c r="D108" i="47"/>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E251" i="27"/>
  <c r="D1223" i="37"/>
  <c r="E255" i="27"/>
  <c r="D1227" i="37"/>
  <c r="E250" i="27"/>
  <c r="D1222" i="37"/>
  <c r="D244" i="27"/>
  <c r="D247" i="27"/>
  <c r="C1219" i="37"/>
  <c r="D251" i="27"/>
  <c r="C1223" i="37"/>
  <c r="D255" i="27"/>
  <c r="C1227" i="37"/>
  <c r="D250" i="27"/>
  <c r="C1222" i="37"/>
  <c r="H1222"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1" i="3"/>
  <c r="A292" i="3"/>
  <c r="A293" i="3"/>
  <c r="A295" i="3"/>
  <c r="A296" i="3"/>
  <c r="A297" i="3"/>
  <c r="A299" i="3"/>
  <c r="A300" i="3"/>
  <c r="A301" i="3"/>
  <c r="A303" i="3"/>
  <c r="A304" i="3"/>
  <c r="F277" i="3"/>
  <c r="F273" i="3"/>
  <c r="E170" i="27"/>
  <c r="D170" i="27"/>
  <c r="C1142" i="37"/>
  <c r="A3" i="33"/>
  <c r="A3" i="36"/>
  <c r="A3" i="27"/>
  <c r="A3" i="1"/>
  <c r="A5" i="42"/>
  <c r="F171" i="27"/>
  <c r="F172" i="27"/>
  <c r="F173" i="27"/>
  <c r="F174" i="27"/>
  <c r="F175" i="27"/>
  <c r="D58" i="27"/>
  <c r="C1030" i="37"/>
  <c r="H1030" i="37"/>
  <c r="E58" i="27"/>
  <c r="D1030" i="37"/>
  <c r="D62" i="27"/>
  <c r="C1034" i="37"/>
  <c r="E62" i="27"/>
  <c r="D1034" i="37"/>
  <c r="G1034" i="37"/>
  <c r="D155" i="27"/>
  <c r="D75" i="27"/>
  <c r="C1047" i="37"/>
  <c r="D85" i="27"/>
  <c r="C1057" i="37"/>
  <c r="D84" i="27"/>
  <c r="C1056" i="37"/>
  <c r="G1056" i="37"/>
  <c r="D94" i="27"/>
  <c r="C1066" i="37"/>
  <c r="H1066" i="37"/>
  <c r="D112" i="27"/>
  <c r="C1084" i="37"/>
  <c r="D93" i="27"/>
  <c r="D125" i="27"/>
  <c r="C1097" i="37"/>
  <c r="D132" i="27"/>
  <c r="C1104" i="37"/>
  <c r="D141" i="27"/>
  <c r="D148" i="27"/>
  <c r="C1120" i="37"/>
  <c r="G1120" i="37"/>
  <c r="D176" i="27"/>
  <c r="C1148" i="37"/>
  <c r="G1148" i="37"/>
  <c r="E155" i="27"/>
  <c r="E75" i="27"/>
  <c r="D1047" i="37"/>
  <c r="E85" i="27"/>
  <c r="D1057" i="37"/>
  <c r="E84" i="27"/>
  <c r="D1056" i="37"/>
  <c r="E94" i="27"/>
  <c r="D1066" i="37"/>
  <c r="E112" i="27"/>
  <c r="D1084" i="37"/>
  <c r="G1084" i="37"/>
  <c r="E125" i="27"/>
  <c r="D1097" i="37"/>
  <c r="E132" i="27"/>
  <c r="D1104" i="37"/>
  <c r="E124" i="27"/>
  <c r="D1096" i="37"/>
  <c r="E141" i="27"/>
  <c r="E148" i="27"/>
  <c r="D1120" i="37"/>
  <c r="E176" i="27"/>
  <c r="D1148" i="37"/>
  <c r="D185" i="27"/>
  <c r="D196" i="27"/>
  <c r="C1168" i="37"/>
  <c r="G1168" i="37"/>
  <c r="D203" i="27"/>
  <c r="C1175" i="37"/>
  <c r="D195" i="27"/>
  <c r="D212" i="27"/>
  <c r="C1184" i="37"/>
  <c r="D229" i="27"/>
  <c r="C1201" i="37"/>
  <c r="D211" i="27"/>
  <c r="D239" i="27"/>
  <c r="C1211" i="37"/>
  <c r="E185" i="27"/>
  <c r="D1157" i="37"/>
  <c r="E182" i="27"/>
  <c r="E196" i="27"/>
  <c r="D1168" i="37"/>
  <c r="E203" i="27"/>
  <c r="D1175" i="37"/>
  <c r="E212" i="27"/>
  <c r="E229" i="27"/>
  <c r="D1201" i="37"/>
  <c r="E239" i="27"/>
  <c r="D1211" i="37"/>
  <c r="F91" i="27"/>
  <c r="L32" i="37"/>
  <c r="K32" i="37"/>
  <c r="F296" i="3"/>
  <c r="B29" i="3"/>
  <c r="B32" i="3"/>
  <c r="B34" i="3"/>
  <c r="B38" i="3"/>
  <c r="B40" i="3"/>
  <c r="B45" i="3"/>
  <c r="B49" i="3"/>
  <c r="B51" i="3"/>
  <c r="B53" i="3"/>
  <c r="B57" i="3"/>
  <c r="B59" i="3"/>
  <c r="B61" i="3"/>
  <c r="B75" i="3"/>
  <c r="B76" i="3"/>
  <c r="B79" i="3"/>
  <c r="B81" i="3"/>
  <c r="B83" i="3"/>
  <c r="B85" i="3"/>
  <c r="B87" i="3"/>
  <c r="B89" i="3"/>
  <c r="B91" i="3"/>
  <c r="B93" i="3"/>
  <c r="B95" i="3"/>
  <c r="B101" i="3"/>
  <c r="B103" i="3"/>
  <c r="B107" i="3"/>
  <c r="B109" i="3"/>
  <c r="B111" i="3"/>
  <c r="B113" i="3"/>
  <c r="B115" i="3"/>
  <c r="B117" i="3"/>
  <c r="B119" i="3"/>
  <c r="B121" i="3"/>
  <c r="B123" i="3"/>
  <c r="B131" i="3"/>
  <c r="B135" i="3"/>
  <c r="B141" i="3"/>
  <c r="B143" i="3"/>
  <c r="B149" i="3"/>
  <c r="F280" i="3"/>
  <c r="B280" i="3"/>
  <c r="F281" i="3"/>
  <c r="F284" i="3"/>
  <c r="B284" i="3"/>
  <c r="F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F224" i="3"/>
  <c r="B224" i="3"/>
  <c r="M221" i="3"/>
  <c r="F221" i="3"/>
  <c r="B221" i="3"/>
  <c r="M222" i="3"/>
  <c r="F301" i="3"/>
  <c r="D14" i="27"/>
  <c r="C986" i="37"/>
  <c r="F304" i="3"/>
  <c r="F303" i="3"/>
  <c r="F300" i="3"/>
  <c r="F299" i="3"/>
  <c r="F297" i="3"/>
  <c r="F295" i="3"/>
  <c r="F293" i="3"/>
  <c r="F292" i="3"/>
  <c r="F290" i="3"/>
  <c r="F289" i="3"/>
  <c r="F288" i="3"/>
  <c r="F286" i="3"/>
  <c r="F285" i="3"/>
  <c r="F275" i="3"/>
  <c r="F283" i="3"/>
  <c r="F282" i="3"/>
  <c r="F276" i="3"/>
  <c r="L274" i="3"/>
  <c r="F274" i="3"/>
  <c r="L271" i="3"/>
  <c r="M271" i="3"/>
  <c r="L270" i="3"/>
  <c r="F270" i="3"/>
  <c r="B270" i="3"/>
  <c r="M270" i="3"/>
  <c r="L269" i="3"/>
  <c r="M269" i="3"/>
  <c r="F269" i="3"/>
  <c r="B269" i="3"/>
  <c r="L268" i="3"/>
  <c r="F268" i="3"/>
  <c r="B268" i="3"/>
  <c r="M268" i="3"/>
  <c r="L267" i="3"/>
  <c r="M267" i="3"/>
  <c r="L266" i="3"/>
  <c r="M266" i="3"/>
  <c r="L265" i="3"/>
  <c r="M265" i="3"/>
  <c r="F265" i="3"/>
  <c r="B265" i="3"/>
  <c r="L264" i="3"/>
  <c r="M264" i="3"/>
  <c r="L263" i="3"/>
  <c r="M263" i="3"/>
  <c r="L262" i="3"/>
  <c r="F262" i="3"/>
  <c r="B262" i="3"/>
  <c r="M262" i="3"/>
  <c r="L261" i="3"/>
  <c r="M261" i="3"/>
  <c r="L260" i="3"/>
  <c r="M260" i="3"/>
  <c r="L259" i="3"/>
  <c r="M259" i="3"/>
  <c r="F259" i="3"/>
  <c r="B259" i="3"/>
  <c r="L258" i="3"/>
  <c r="F258" i="3"/>
  <c r="B258" i="3"/>
  <c r="M258" i="3"/>
  <c r="L257" i="3"/>
  <c r="M257" i="3"/>
  <c r="L256" i="3"/>
  <c r="M256" i="3"/>
  <c r="L255" i="3"/>
  <c r="M255" i="3"/>
  <c r="L254" i="3"/>
  <c r="F254" i="3"/>
  <c r="B254" i="3"/>
  <c r="M254" i="3"/>
  <c r="L253" i="3"/>
  <c r="M253" i="3"/>
  <c r="L252" i="3"/>
  <c r="F252" i="3"/>
  <c r="B252" i="3"/>
  <c r="M252" i="3"/>
  <c r="L251" i="3"/>
  <c r="M251" i="3"/>
  <c r="F251" i="3"/>
  <c r="B251" i="3"/>
  <c r="L250" i="3"/>
  <c r="M250" i="3"/>
  <c r="L249" i="3"/>
  <c r="M249" i="3"/>
  <c r="L248" i="3"/>
  <c r="F248" i="3"/>
  <c r="B248" i="3"/>
  <c r="M248" i="3"/>
  <c r="L247" i="3"/>
  <c r="M247" i="3"/>
  <c r="F247" i="3"/>
  <c r="B247" i="3"/>
  <c r="L246" i="3"/>
  <c r="M246" i="3"/>
  <c r="L245" i="3"/>
  <c r="M245" i="3"/>
  <c r="L244" i="3"/>
  <c r="F244" i="3"/>
  <c r="B244" i="3"/>
  <c r="M244" i="3"/>
  <c r="L243" i="3"/>
  <c r="M243" i="3"/>
  <c r="F243" i="3"/>
  <c r="B243" i="3"/>
  <c r="L242" i="3"/>
  <c r="F242" i="3"/>
  <c r="B242" i="3"/>
  <c r="M242" i="3"/>
  <c r="L241" i="3"/>
  <c r="M241" i="3"/>
  <c r="L240" i="3"/>
  <c r="M240" i="3"/>
  <c r="L239" i="3"/>
  <c r="M239" i="3"/>
  <c r="L238" i="3"/>
  <c r="F238" i="3"/>
  <c r="B238" i="3"/>
  <c r="M238" i="3"/>
  <c r="L237" i="3"/>
  <c r="M237" i="3"/>
  <c r="F237" i="3"/>
  <c r="B237" i="3"/>
  <c r="L236" i="3"/>
  <c r="F236" i="3"/>
  <c r="B236" i="3"/>
  <c r="M236" i="3"/>
  <c r="L235" i="3"/>
  <c r="M235" i="3"/>
  <c r="L234" i="3"/>
  <c r="M234" i="3"/>
  <c r="L233" i="3"/>
  <c r="M233" i="3"/>
  <c r="L232" i="3"/>
  <c r="F232" i="3"/>
  <c r="B232" i="3"/>
  <c r="M232" i="3"/>
  <c r="L231" i="3"/>
  <c r="M231" i="3"/>
  <c r="F231" i="3"/>
  <c r="B231" i="3"/>
  <c r="L230" i="3"/>
  <c r="M230" i="3"/>
  <c r="L229" i="3"/>
  <c r="M229" i="3"/>
  <c r="L228" i="3"/>
  <c r="F228" i="3"/>
  <c r="B228" i="3"/>
  <c r="M228" i="3"/>
  <c r="L227" i="3"/>
  <c r="M227" i="3"/>
  <c r="F227" i="3"/>
  <c r="B227" i="3"/>
  <c r="L226" i="3"/>
  <c r="M226" i="3"/>
  <c r="F225" i="3"/>
  <c r="L223" i="3"/>
  <c r="M223" i="3"/>
  <c r="F223" i="3"/>
  <c r="B223" i="3"/>
  <c r="L222" i="3"/>
  <c r="F222" i="3"/>
  <c r="B222" i="3"/>
  <c r="L221" i="3"/>
  <c r="L220" i="3"/>
  <c r="M220" i="3"/>
  <c r="L219" i="3"/>
  <c r="F219" i="3"/>
  <c r="B219" i="3"/>
  <c r="M219" i="3"/>
  <c r="L218" i="3"/>
  <c r="M218" i="3"/>
  <c r="L217" i="3"/>
  <c r="M217" i="3"/>
  <c r="L216" i="3"/>
  <c r="F216" i="3" s="1"/>
  <c r="B216" i="3" s="1"/>
  <c r="M216" i="3"/>
  <c r="L215" i="3"/>
  <c r="M215" i="3"/>
  <c r="L214" i="3"/>
  <c r="F214" i="3" s="1"/>
  <c r="M214" i="3"/>
  <c r="L213" i="3"/>
  <c r="M213" i="3"/>
  <c r="L212" i="3"/>
  <c r="F212" i="3"/>
  <c r="B212" i="3"/>
  <c r="M212" i="3"/>
  <c r="F7" i="3"/>
  <c r="F298" i="3"/>
  <c r="F294" i="3"/>
  <c r="B63" i="42"/>
  <c r="B62" i="42"/>
  <c r="B61" i="42"/>
  <c r="B42" i="42"/>
  <c r="B41" i="42"/>
  <c r="B40" i="42"/>
  <c r="B39" i="42"/>
  <c r="B47" i="42"/>
  <c r="B46" i="42"/>
  <c r="B45" i="42"/>
  <c r="B44" i="42"/>
  <c r="C22" i="42"/>
  <c r="D13" i="36"/>
  <c r="C1300" i="37"/>
  <c r="D17" i="36"/>
  <c r="C1304" i="37"/>
  <c r="D20" i="36"/>
  <c r="C1307" i="37"/>
  <c r="G1307" i="37"/>
  <c r="E13" i="36"/>
  <c r="D1300" i="37"/>
  <c r="E17" i="36"/>
  <c r="D1304" i="37"/>
  <c r="E20" i="36"/>
  <c r="D1307" i="37"/>
  <c r="D29" i="36"/>
  <c r="C1316" i="37"/>
  <c r="E29" i="36"/>
  <c r="D1316" i="37"/>
  <c r="D35" i="36"/>
  <c r="C1322" i="37"/>
  <c r="E35" i="36"/>
  <c r="D1322" i="37"/>
  <c r="D43" i="36"/>
  <c r="C1330" i="37"/>
  <c r="D46" i="36"/>
  <c r="C1333" i="37"/>
  <c r="H1333" i="37"/>
  <c r="D50" i="36"/>
  <c r="C1337" i="37"/>
  <c r="G1337" i="37"/>
  <c r="D57" i="36"/>
  <c r="C1344" i="37"/>
  <c r="D61" i="36"/>
  <c r="C1348" i="37"/>
  <c r="D68" i="36"/>
  <c r="C1355" i="37"/>
  <c r="G1355" i="37"/>
  <c r="D73" i="36"/>
  <c r="C1360" i="37"/>
  <c r="E43" i="36"/>
  <c r="D1330" i="37"/>
  <c r="E46" i="36"/>
  <c r="D1333" i="37"/>
  <c r="E50" i="36"/>
  <c r="D1337" i="37"/>
  <c r="E57" i="36"/>
  <c r="D1344" i="37"/>
  <c r="E61" i="36"/>
  <c r="D1348" i="37"/>
  <c r="E68" i="36"/>
  <c r="D1355" i="37"/>
  <c r="E73" i="36"/>
  <c r="D1360" i="37"/>
  <c r="D82" i="36"/>
  <c r="C1369" i="37"/>
  <c r="E82" i="36"/>
  <c r="D1369" i="37"/>
  <c r="G1369" i="37"/>
  <c r="D89" i="36"/>
  <c r="C1376" i="37"/>
  <c r="E89" i="36"/>
  <c r="D1376" i="37"/>
  <c r="D97" i="36"/>
  <c r="C1384" i="37"/>
  <c r="D101" i="36"/>
  <c r="C1388" i="37"/>
  <c r="D106" i="36"/>
  <c r="C1393" i="37"/>
  <c r="E97" i="36"/>
  <c r="D1384" i="37"/>
  <c r="E101" i="36"/>
  <c r="D1388" i="37"/>
  <c r="E106" i="36"/>
  <c r="D1393" i="37"/>
  <c r="D114" i="36"/>
  <c r="C1401" i="37"/>
  <c r="E114" i="36"/>
  <c r="D1401" i="37"/>
  <c r="D122" i="36"/>
  <c r="C1409" i="37"/>
  <c r="D125" i="36"/>
  <c r="C1412" i="37"/>
  <c r="D129" i="36"/>
  <c r="C1416" i="37"/>
  <c r="E122" i="36"/>
  <c r="D1409" i="37"/>
  <c r="G1409" i="37"/>
  <c r="E125" i="36"/>
  <c r="D1412" i="37"/>
  <c r="E129" i="36"/>
  <c r="D1416" i="37"/>
  <c r="D137" i="36"/>
  <c r="C1424" i="37"/>
  <c r="E137" i="36"/>
  <c r="D1424" i="37"/>
  <c r="D14" i="33"/>
  <c r="C1438" i="37"/>
  <c r="D21" i="33"/>
  <c r="C1445" i="37"/>
  <c r="D13" i="33"/>
  <c r="C1437" i="37"/>
  <c r="D30" i="33"/>
  <c r="D37" i="33"/>
  <c r="D29" i="33"/>
  <c r="E14" i="33"/>
  <c r="D1438" i="37"/>
  <c r="E21" i="33"/>
  <c r="D1445" i="37"/>
  <c r="E30" i="33"/>
  <c r="D1454" i="37"/>
  <c r="E37" i="33"/>
  <c r="D1461" i="37"/>
  <c r="D46" i="33"/>
  <c r="C1470" i="37"/>
  <c r="D51" i="33"/>
  <c r="J58" i="42"/>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G1236" i="37"/>
  <c r="F264" i="27"/>
  <c r="E264" i="27"/>
  <c r="D1236" i="37"/>
  <c r="F262" i="27"/>
  <c r="F261" i="27"/>
  <c r="F260" i="27"/>
  <c r="F258" i="27"/>
  <c r="F257" i="27"/>
  <c r="F256" i="27"/>
  <c r="F255" i="27"/>
  <c r="F254" i="27"/>
  <c r="F253" i="27"/>
  <c r="F252" i="27"/>
  <c r="F251" i="27"/>
  <c r="F250"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B60" i="42"/>
  <c r="I58" i="42"/>
  <c r="B58" i="42"/>
  <c r="I57" i="42"/>
  <c r="B57" i="42"/>
  <c r="I56" i="42"/>
  <c r="B56" i="42"/>
  <c r="I55" i="42"/>
  <c r="B55" i="42"/>
  <c r="B7" i="1"/>
  <c r="K58" i="42"/>
  <c r="F46" i="36"/>
  <c r="F50" i="36"/>
  <c r="F114" i="36"/>
  <c r="F43" i="36"/>
  <c r="F13" i="36"/>
  <c r="F73" i="36"/>
  <c r="F97" i="36"/>
  <c r="B285" i="3"/>
  <c r="F423" i="1"/>
  <c r="F638" i="1"/>
  <c r="F658" i="1"/>
  <c r="F51" i="27"/>
  <c r="F69" i="27"/>
  <c r="F132" i="27"/>
  <c r="F196" i="27"/>
  <c r="F211" i="27"/>
  <c r="E45" i="33"/>
  <c r="D1469" i="37"/>
  <c r="E13" i="33"/>
  <c r="D1437" i="37"/>
  <c r="D121" i="36"/>
  <c r="C1408" i="37"/>
  <c r="F650" i="1"/>
  <c r="F424" i="1"/>
  <c r="E18" i="27"/>
  <c r="D990" i="37"/>
  <c r="F41" i="27"/>
  <c r="F47" i="27"/>
  <c r="F94" i="27"/>
  <c r="F112" i="27"/>
  <c r="F148" i="27"/>
  <c r="F176" i="27"/>
  <c r="F185" i="27"/>
  <c r="F212" i="27"/>
  <c r="D136" i="36"/>
  <c r="C1423" i="37"/>
  <c r="D96" i="36"/>
  <c r="C1383" i="37"/>
  <c r="D42" i="36"/>
  <c r="C1329" i="37"/>
  <c r="D12" i="36"/>
  <c r="C1299" i="37"/>
  <c r="E29" i="33"/>
  <c r="D1453" i="37"/>
  <c r="K20" i="37"/>
  <c r="F84" i="27"/>
  <c r="F195" i="27"/>
  <c r="F96" i="36"/>
  <c r="F136" i="36"/>
  <c r="F121" i="36"/>
  <c r="J52" i="42"/>
  <c r="K57" i="42"/>
  <c r="D148" i="36"/>
  <c r="C1435" i="37"/>
  <c r="F12" i="36"/>
  <c r="F42" i="36"/>
  <c r="E12" i="33"/>
  <c r="D1436" i="37"/>
  <c r="F93" i="27"/>
  <c r="K55" i="42"/>
  <c r="F76" i="27"/>
  <c r="F203" i="27"/>
  <c r="F19" i="27"/>
  <c r="F229" i="27"/>
  <c r="F261" i="3"/>
  <c r="B261" i="3"/>
  <c r="F235" i="3"/>
  <c r="B235" i="3"/>
  <c r="F253" i="3"/>
  <c r="B253" i="3"/>
  <c r="F239" i="3"/>
  <c r="B239" i="3"/>
  <c r="B153" i="3"/>
  <c r="B52" i="3"/>
  <c r="F75" i="27"/>
  <c r="F68" i="1"/>
  <c r="F549" i="1"/>
  <c r="F587" i="1"/>
  <c r="F145" i="1"/>
  <c r="F51" i="1"/>
  <c r="F65" i="1"/>
  <c r="F104" i="1"/>
  <c r="F146" i="1"/>
  <c r="F170" i="1"/>
  <c r="F183" i="1"/>
  <c r="F234" i="1"/>
  <c r="F259" i="1"/>
  <c r="F370" i="1"/>
  <c r="F513" i="1"/>
  <c r="F362" i="1"/>
  <c r="F574" i="1"/>
  <c r="F83" i="1"/>
  <c r="F237" i="1"/>
  <c r="F294" i="1"/>
  <c r="F484" i="1"/>
  <c r="F544" i="1"/>
  <c r="F556" i="1"/>
  <c r="F577" i="1"/>
  <c r="F605" i="1"/>
  <c r="F609" i="1"/>
  <c r="F618" i="1"/>
  <c r="F165" i="1"/>
  <c r="F194" i="1"/>
  <c r="F569" i="1"/>
  <c r="F35" i="1"/>
  <c r="F175" i="1"/>
  <c r="F208" i="1"/>
  <c r="F231" i="1"/>
  <c r="F246" i="1"/>
  <c r="F274" i="1"/>
  <c r="F285" i="1"/>
  <c r="F306" i="1"/>
  <c r="F332" i="1"/>
  <c r="F354" i="1"/>
  <c r="F501" i="1"/>
  <c r="F218" i="3"/>
  <c r="B218" i="3"/>
  <c r="B163" i="3"/>
  <c r="B159" i="3"/>
  <c r="B157" i="3"/>
  <c r="B155" i="3"/>
  <c r="B151" i="3"/>
  <c r="B147" i="3"/>
  <c r="B144" i="3"/>
  <c r="B140" i="3"/>
  <c r="B136" i="3"/>
  <c r="B128" i="3"/>
  <c r="B124" i="3"/>
  <c r="B120" i="3"/>
  <c r="B116" i="3"/>
  <c r="B112" i="3"/>
  <c r="B108" i="3"/>
  <c r="B104" i="3"/>
  <c r="B100" i="3"/>
  <c r="B96" i="3"/>
  <c r="B92" i="3"/>
  <c r="B88" i="3"/>
  <c r="B84" i="3"/>
  <c r="B80" i="3"/>
  <c r="B77" i="3"/>
  <c r="B73" i="3"/>
  <c r="B60" i="3"/>
  <c r="B58" i="3"/>
  <c r="B56" i="3"/>
  <c r="B54" i="3"/>
  <c r="B46" i="3"/>
  <c r="B39" i="3"/>
  <c r="B31" i="3"/>
  <c r="B28" i="3"/>
  <c r="F229" i="3"/>
  <c r="B229" i="3"/>
  <c r="F233" i="3"/>
  <c r="B233" i="3"/>
  <c r="F241" i="3"/>
  <c r="B241" i="3"/>
  <c r="F245" i="3"/>
  <c r="B245" i="3"/>
  <c r="F249" i="3"/>
  <c r="B249" i="3"/>
  <c r="F255" i="3"/>
  <c r="B255" i="3"/>
  <c r="F263" i="3"/>
  <c r="B263" i="3"/>
  <c r="F267" i="3"/>
  <c r="B267" i="3"/>
  <c r="F271" i="3"/>
  <c r="B271" i="3"/>
  <c r="B225" i="3"/>
  <c r="F342" i="1"/>
  <c r="F358" i="1"/>
  <c r="F279" i="1"/>
  <c r="F140" i="1"/>
  <c r="F97" i="1"/>
  <c r="F46" i="1"/>
  <c r="F469" i="1"/>
  <c r="F448" i="1"/>
  <c r="F428" i="1"/>
  <c r="F397" i="1"/>
  <c r="F375" i="1"/>
  <c r="F293" i="1"/>
  <c r="F389" i="1"/>
  <c r="F406" i="1"/>
  <c r="F490" i="1"/>
  <c r="B133" i="3"/>
  <c r="B129" i="3"/>
  <c r="B127" i="3"/>
  <c r="B125" i="3"/>
  <c r="B105" i="3"/>
  <c r="B99" i="3"/>
  <c r="B97" i="3"/>
  <c r="B55" i="3"/>
  <c r="B27" i="3"/>
  <c r="B132" i="3"/>
  <c r="F631" i="1"/>
  <c r="F508" i="1"/>
  <c r="F487" i="1"/>
  <c r="F461" i="1"/>
  <c r="F611" i="1"/>
  <c r="F528" i="1"/>
  <c r="F14" i="1"/>
  <c r="F522" i="1"/>
  <c r="F496" i="1"/>
  <c r="F479" i="1"/>
  <c r="F623" i="1"/>
  <c r="F593" i="1"/>
  <c r="F433" i="1"/>
  <c r="F441" i="1"/>
  <c r="F453" i="1"/>
  <c r="F525" i="1"/>
  <c r="F596" i="1"/>
  <c r="F213" i="3"/>
  <c r="B213" i="3"/>
  <c r="F215" i="3"/>
  <c r="B215" i="3"/>
  <c r="F226" i="3"/>
  <c r="B226" i="3"/>
  <c r="F230" i="3"/>
  <c r="B230" i="3"/>
  <c r="F234" i="3"/>
  <c r="B234" i="3"/>
  <c r="F240" i="3"/>
  <c r="B240" i="3"/>
  <c r="F246" i="3"/>
  <c r="B246" i="3"/>
  <c r="F250" i="3"/>
  <c r="B250" i="3"/>
  <c r="F256" i="3"/>
  <c r="B256" i="3"/>
  <c r="F260" i="3"/>
  <c r="B260" i="3"/>
  <c r="F264" i="3"/>
  <c r="B264" i="3"/>
  <c r="B160" i="3"/>
  <c r="F266" i="3"/>
  <c r="B266" i="3"/>
  <c r="F257" i="3"/>
  <c r="B257" i="3"/>
  <c r="B156" i="3"/>
  <c r="B152" i="3"/>
  <c r="B148" i="3"/>
  <c r="B145" i="3"/>
  <c r="B139" i="3"/>
  <c r="B137" i="3"/>
  <c r="B161" i="3"/>
  <c r="F535" i="1"/>
  <c r="F599" i="1"/>
  <c r="G1437" i="37"/>
  <c r="H1437" i="37"/>
  <c r="G1470" i="37"/>
  <c r="H1470" i="37"/>
  <c r="G1445" i="37"/>
  <c r="H1445" i="37"/>
  <c r="C1453" i="37"/>
  <c r="J56" i="42"/>
  <c r="D12" i="33"/>
  <c r="G1438" i="37"/>
  <c r="H1438" i="37"/>
  <c r="G1007" i="37"/>
  <c r="H1007" i="37"/>
  <c r="F148" i="36"/>
  <c r="J50" i="42"/>
  <c r="E13" i="27"/>
  <c r="E42" i="36"/>
  <c r="D45" i="33"/>
  <c r="H997" i="37"/>
  <c r="G997" i="37"/>
  <c r="H1424" i="37"/>
  <c r="G1424" i="37"/>
  <c r="H1416" i="37"/>
  <c r="G1416" i="37"/>
  <c r="H1401" i="37"/>
  <c r="H1393" i="37"/>
  <c r="H1376" i="37"/>
  <c r="G1376" i="37"/>
  <c r="H1348" i="37"/>
  <c r="G1348" i="37"/>
  <c r="G1330" i="37"/>
  <c r="H1330" i="37"/>
  <c r="H1316" i="37"/>
  <c r="G1316" i="37"/>
  <c r="H986" i="37"/>
  <c r="G1211" i="37"/>
  <c r="H1211" i="37"/>
  <c r="C1167" i="37"/>
  <c r="G292" i="3"/>
  <c r="H1097" i="37"/>
  <c r="G1097" i="37"/>
  <c r="C1216" i="37"/>
  <c r="D243" i="27"/>
  <c r="D1215" i="37"/>
  <c r="E242" i="27"/>
  <c r="D581" i="37"/>
  <c r="E586" i="1"/>
  <c r="D574" i="37"/>
  <c r="C571" i="37"/>
  <c r="G185" i="3"/>
  <c r="E185" i="3"/>
  <c r="B185" i="3"/>
  <c r="C523" i="37"/>
  <c r="H537" i="37"/>
  <c r="G537" i="37"/>
  <c r="D457" i="37"/>
  <c r="E465" i="1"/>
  <c r="D453" i="37"/>
  <c r="C467" i="37"/>
  <c r="D478" i="1"/>
  <c r="D294" i="37"/>
  <c r="C295" i="37"/>
  <c r="D305" i="1"/>
  <c r="C221" i="37"/>
  <c r="D230" i="1"/>
  <c r="H1084" i="37"/>
  <c r="G1477" i="37"/>
  <c r="H1477" i="37"/>
  <c r="G1474" i="37"/>
  <c r="H1474" i="37"/>
  <c r="H1468" i="37"/>
  <c r="G1468" i="37"/>
  <c r="H1464" i="37"/>
  <c r="G1464" i="37"/>
  <c r="C1461" i="37"/>
  <c r="G1457" i="37"/>
  <c r="H1457" i="37"/>
  <c r="G1454" i="37"/>
  <c r="H1454" i="37"/>
  <c r="H1444" i="37"/>
  <c r="G1444" i="37"/>
  <c r="H1440" i="37"/>
  <c r="G1440" i="37"/>
  <c r="G1295" i="37"/>
  <c r="H1295" i="37"/>
  <c r="G1291" i="37"/>
  <c r="H1291" i="37"/>
  <c r="G1287" i="37"/>
  <c r="H1287" i="37"/>
  <c r="G1283" i="37"/>
  <c r="H1283" i="37"/>
  <c r="G1279" i="37"/>
  <c r="H1279" i="37"/>
  <c r="G1275" i="37"/>
  <c r="H1275" i="37"/>
  <c r="G1271" i="37"/>
  <c r="H1271" i="37"/>
  <c r="G1267" i="37"/>
  <c r="H1267" i="37"/>
  <c r="G1263" i="37"/>
  <c r="H1263" i="37"/>
  <c r="G1259" i="37"/>
  <c r="H1259" i="37"/>
  <c r="G1255" i="37"/>
  <c r="H1255" i="37"/>
  <c r="G1251" i="37"/>
  <c r="H1251" i="37"/>
  <c r="G1247" i="37"/>
  <c r="H1247" i="37"/>
  <c r="G1243" i="37"/>
  <c r="H1243" i="37"/>
  <c r="G1222" i="37"/>
  <c r="C1183" i="37"/>
  <c r="G293" i="3"/>
  <c r="G1175" i="37"/>
  <c r="H1175" i="37"/>
  <c r="D1127" i="37"/>
  <c r="E152" i="27"/>
  <c r="C1113" i="37"/>
  <c r="D140" i="27"/>
  <c r="C1065" i="37"/>
  <c r="G287" i="3"/>
  <c r="H1057" i="37"/>
  <c r="G1057" i="37"/>
  <c r="H1034" i="37"/>
  <c r="G1227" i="37"/>
  <c r="H1227" i="37"/>
  <c r="D31" i="47"/>
  <c r="C1499" i="37"/>
  <c r="C581" i="37"/>
  <c r="D586" i="1"/>
  <c r="D472" i="37"/>
  <c r="G472" i="37"/>
  <c r="E478" i="1"/>
  <c r="D466" i="37"/>
  <c r="H519" i="37"/>
  <c r="G519" i="37"/>
  <c r="G397" i="37"/>
  <c r="D340" i="37"/>
  <c r="E350" i="1"/>
  <c r="D339" i="37"/>
  <c r="C249" i="37"/>
  <c r="D258" i="1"/>
  <c r="H1355" i="37"/>
  <c r="H1307" i="37"/>
  <c r="H1447" i="37"/>
  <c r="H1056" i="37"/>
  <c r="E281" i="3"/>
  <c r="B281" i="3"/>
  <c r="G1570" i="37"/>
  <c r="G1540" i="37"/>
  <c r="G1478" i="37"/>
  <c r="H1478" i="37"/>
  <c r="C1475" i="37"/>
  <c r="G1465" i="37"/>
  <c r="H1465" i="37"/>
  <c r="G1458" i="37"/>
  <c r="H1458" i="37"/>
  <c r="H1452" i="37"/>
  <c r="G1452" i="37"/>
  <c r="H1448" i="37"/>
  <c r="G1448" i="37"/>
  <c r="G1441" i="37"/>
  <c r="H1441" i="37"/>
  <c r="G1333" i="37"/>
  <c r="G386" i="37"/>
  <c r="G260" i="37"/>
  <c r="G236" i="37"/>
  <c r="J53" i="42"/>
  <c r="K56" i="42"/>
  <c r="E121" i="36"/>
  <c r="F4" i="3"/>
  <c r="F68" i="36"/>
  <c r="G991" i="37"/>
  <c r="H991" i="37"/>
  <c r="G1019" i="37"/>
  <c r="H1019" i="37"/>
  <c r="H1041" i="37"/>
  <c r="G1041" i="37"/>
  <c r="E263" i="27"/>
  <c r="D1235" i="37"/>
  <c r="H1412" i="37"/>
  <c r="G1412" i="37"/>
  <c r="H1388" i="37"/>
  <c r="G1388" i="37"/>
  <c r="H1344" i="37"/>
  <c r="G1344" i="37"/>
  <c r="H1304" i="37"/>
  <c r="G1304" i="37"/>
  <c r="D13" i="27"/>
  <c r="D18" i="27"/>
  <c r="F25" i="27"/>
  <c r="J49" i="42"/>
  <c r="E12" i="36"/>
  <c r="E96" i="36"/>
  <c r="D1383" i="37"/>
  <c r="G1383" i="37"/>
  <c r="F35" i="27"/>
  <c r="F244" i="27"/>
  <c r="F29" i="36"/>
  <c r="F20" i="36"/>
  <c r="F57" i="36"/>
  <c r="F61" i="36"/>
  <c r="H1013" i="37"/>
  <c r="G1013" i="37"/>
  <c r="G1023" i="37"/>
  <c r="H1023" i="37"/>
  <c r="D263" i="27"/>
  <c r="E136" i="36"/>
  <c r="D1423" i="37"/>
  <c r="G1423" i="37"/>
  <c r="H1409" i="37"/>
  <c r="H1384" i="37"/>
  <c r="G1384" i="37"/>
  <c r="H1369" i="37"/>
  <c r="H1360" i="37"/>
  <c r="G1360" i="37"/>
  <c r="H1337" i="37"/>
  <c r="G1322" i="37"/>
  <c r="H1322" i="37"/>
  <c r="H1300" i="37"/>
  <c r="G1300" i="37"/>
  <c r="F302" i="3"/>
  <c r="D1184" i="37"/>
  <c r="E211" i="27"/>
  <c r="D1154" i="37"/>
  <c r="H290" i="3"/>
  <c r="H1201" i="37"/>
  <c r="G1201" i="37"/>
  <c r="D124" i="27"/>
  <c r="G1047" i="37"/>
  <c r="H1047" i="37"/>
  <c r="G1223" i="37"/>
  <c r="H1223" i="37"/>
  <c r="C1530" i="37"/>
  <c r="D56" i="47"/>
  <c r="C1524" i="37"/>
  <c r="H619" i="37"/>
  <c r="G619" i="37"/>
  <c r="H587" i="37"/>
  <c r="G587" i="37"/>
  <c r="H597" i="37"/>
  <c r="G597" i="37"/>
  <c r="D489" i="37"/>
  <c r="G489" i="37"/>
  <c r="E490" i="1"/>
  <c r="D478" i="37"/>
  <c r="H478" i="37"/>
  <c r="G457" i="37"/>
  <c r="C416" i="37"/>
  <c r="G201" i="3"/>
  <c r="E201" i="3"/>
  <c r="B201" i="3"/>
  <c r="G193" i="3"/>
  <c r="E193" i="3"/>
  <c r="B193" i="3"/>
  <c r="G189" i="3"/>
  <c r="E189" i="3"/>
  <c r="B189" i="3"/>
  <c r="G209" i="3"/>
  <c r="E209" i="3"/>
  <c r="B209" i="3"/>
  <c r="G197" i="3"/>
  <c r="D427" i="1"/>
  <c r="H395" i="37"/>
  <c r="G395" i="37"/>
  <c r="C264" i="37"/>
  <c r="H264" i="37"/>
  <c r="D269" i="1"/>
  <c r="D136" i="37"/>
  <c r="E145" i="1"/>
  <c r="D135" i="37"/>
  <c r="D87" i="37"/>
  <c r="E88" i="1"/>
  <c r="D78" i="37"/>
  <c r="G78" i="37"/>
  <c r="D50" i="37"/>
  <c r="C41" i="37"/>
  <c r="H41" i="37"/>
  <c r="D50" i="1"/>
  <c r="H479" i="37"/>
  <c r="G479" i="37"/>
  <c r="E291" i="3"/>
  <c r="B291" i="3"/>
  <c r="E286" i="3"/>
  <c r="B286" i="3"/>
  <c r="H1288" i="37"/>
  <c r="H1272" i="37"/>
  <c r="H1256" i="37"/>
  <c r="H1120" i="37"/>
  <c r="G1550" i="37"/>
  <c r="H1472" i="37"/>
  <c r="G1472" i="37"/>
  <c r="G1466" i="37"/>
  <c r="H1466" i="37"/>
  <c r="G1462" i="37"/>
  <c r="H1462" i="37"/>
  <c r="G1449" i="37"/>
  <c r="H1449" i="37"/>
  <c r="G1442" i="37"/>
  <c r="H1442" i="37"/>
  <c r="H1297" i="37"/>
  <c r="G1297" i="37"/>
  <c r="H1293" i="37"/>
  <c r="G1293" i="37"/>
  <c r="H1289" i="37"/>
  <c r="G1289" i="37"/>
  <c r="H1285" i="37"/>
  <c r="G1285" i="37"/>
  <c r="H1281" i="37"/>
  <c r="G1281" i="37"/>
  <c r="H1277" i="37"/>
  <c r="G1277" i="37"/>
  <c r="H1273" i="37"/>
  <c r="G1273" i="37"/>
  <c r="H1269" i="37"/>
  <c r="G1269" i="37"/>
  <c r="H1265" i="37"/>
  <c r="G1265" i="37"/>
  <c r="H1261" i="37"/>
  <c r="G1261" i="37"/>
  <c r="H1257" i="37"/>
  <c r="G1257" i="37"/>
  <c r="H1253" i="37"/>
  <c r="G1253" i="37"/>
  <c r="H1249" i="37"/>
  <c r="G1249" i="37"/>
  <c r="H1245" i="37"/>
  <c r="G1245" i="37"/>
  <c r="G986" i="37"/>
  <c r="E195" i="27"/>
  <c r="C1157" i="37"/>
  <c r="D182" i="27"/>
  <c r="D1113" i="37"/>
  <c r="E140" i="27"/>
  <c r="D1112" i="37"/>
  <c r="E93" i="27"/>
  <c r="C1127" i="37"/>
  <c r="D152" i="27"/>
  <c r="D74" i="27"/>
  <c r="D1142" i="37"/>
  <c r="G1142" i="37"/>
  <c r="H289" i="3"/>
  <c r="G1219" i="37"/>
  <c r="H1219" i="37"/>
  <c r="G1565" i="37"/>
  <c r="H1565" i="37"/>
  <c r="D649" i="1"/>
  <c r="D523" i="37"/>
  <c r="D421" i="37"/>
  <c r="G421" i="37"/>
  <c r="E427" i="1"/>
  <c r="C454" i="37"/>
  <c r="G182" i="3"/>
  <c r="E182" i="3"/>
  <c r="B182" i="3"/>
  <c r="D465" i="1"/>
  <c r="G373" i="37"/>
  <c r="C347" i="37"/>
  <c r="D357" i="1"/>
  <c r="D108" i="37"/>
  <c r="E112" i="1"/>
  <c r="D102" i="37"/>
  <c r="H55" i="37"/>
  <c r="G55" i="37"/>
  <c r="D13" i="1"/>
  <c r="H1471" i="37"/>
  <c r="H1519" i="37"/>
  <c r="H1284" i="37"/>
  <c r="H1268" i="37"/>
  <c r="H1252" i="37"/>
  <c r="H1236" i="37"/>
  <c r="G1560" i="37"/>
  <c r="H1476" i="37"/>
  <c r="G1476" i="37"/>
  <c r="G1473" i="37"/>
  <c r="H1473" i="37"/>
  <c r="H1460" i="37"/>
  <c r="G1460" i="37"/>
  <c r="H1456" i="37"/>
  <c r="G1456" i="37"/>
  <c r="G1450" i="37"/>
  <c r="H1450" i="37"/>
  <c r="G1446" i="37"/>
  <c r="H1446" i="37"/>
  <c r="G1401" i="37"/>
  <c r="G1393" i="37"/>
  <c r="G1298" i="37"/>
  <c r="H1298" i="37"/>
  <c r="G1294" i="37"/>
  <c r="H1294" i="37"/>
  <c r="G1290" i="37"/>
  <c r="H1290" i="37"/>
  <c r="G1286" i="37"/>
  <c r="H1286" i="37"/>
  <c r="G1282" i="37"/>
  <c r="H1282" i="37"/>
  <c r="G1278" i="37"/>
  <c r="H1278" i="37"/>
  <c r="G1274" i="37"/>
  <c r="H1274" i="37"/>
  <c r="G1270" i="37"/>
  <c r="H1270" i="37"/>
  <c r="G1266" i="37"/>
  <c r="H1266" i="37"/>
  <c r="G1262" i="37"/>
  <c r="H1262" i="37"/>
  <c r="G1258" i="37"/>
  <c r="H1258" i="37"/>
  <c r="G1254" i="37"/>
  <c r="H1254" i="37"/>
  <c r="G1250" i="37"/>
  <c r="H1250" i="37"/>
  <c r="G1246" i="37"/>
  <c r="H1246" i="37"/>
  <c r="G1242" i="37"/>
  <c r="H1242" i="37"/>
  <c r="G478" i="37"/>
  <c r="H626" i="37"/>
  <c r="H611" i="37"/>
  <c r="H593" i="37"/>
  <c r="H579" i="37"/>
  <c r="H568" i="37"/>
  <c r="H557" i="37"/>
  <c r="H532" i="37"/>
  <c r="C516" i="37"/>
  <c r="H198" i="3"/>
  <c r="G206" i="3"/>
  <c r="E206" i="3"/>
  <c r="B206" i="3"/>
  <c r="G198" i="3"/>
  <c r="E198" i="3"/>
  <c r="B198" i="3"/>
  <c r="G202" i="3"/>
  <c r="E202" i="3"/>
  <c r="B202" i="3"/>
  <c r="G194" i="3"/>
  <c r="E194" i="3"/>
  <c r="B194" i="3"/>
  <c r="G190" i="3"/>
  <c r="E190" i="3"/>
  <c r="B190" i="3"/>
  <c r="H501" i="37"/>
  <c r="H429" i="37"/>
  <c r="D402" i="1"/>
  <c r="H383" i="37"/>
  <c r="H359" i="37"/>
  <c r="E317" i="1"/>
  <c r="D306" i="37"/>
  <c r="D350" i="1"/>
  <c r="H307" i="37"/>
  <c r="G307" i="37"/>
  <c r="E258" i="1"/>
  <c r="D248" i="37"/>
  <c r="H260" i="37"/>
  <c r="H232" i="37"/>
  <c r="D221" i="1"/>
  <c r="E139" i="1"/>
  <c r="D129" i="37"/>
  <c r="H136" i="37"/>
  <c r="H87" i="37"/>
  <c r="G87" i="37"/>
  <c r="H50" i="37"/>
  <c r="H19" i="37"/>
  <c r="C588" i="37"/>
  <c r="G195" i="3"/>
  <c r="E195" i="3"/>
  <c r="B195" i="3"/>
  <c r="G191" i="3"/>
  <c r="E191" i="3"/>
  <c r="B191" i="3"/>
  <c r="G177" i="3"/>
  <c r="E177" i="3"/>
  <c r="B177" i="3"/>
  <c r="C524" i="37"/>
  <c r="G210" i="3"/>
  <c r="E210" i="3"/>
  <c r="B210" i="3"/>
  <c r="G175" i="3"/>
  <c r="E175" i="3"/>
  <c r="B175" i="3"/>
  <c r="G1580" i="37"/>
  <c r="G1572" i="37"/>
  <c r="G340" i="37"/>
  <c r="G224" i="37"/>
  <c r="G212" i="37"/>
  <c r="H623" i="37"/>
  <c r="H606" i="37"/>
  <c r="H575" i="37"/>
  <c r="H565" i="37"/>
  <c r="H549" i="37"/>
  <c r="H529" i="37"/>
  <c r="H340" i="37"/>
  <c r="H326" i="37"/>
  <c r="H283" i="37"/>
  <c r="G283" i="37"/>
  <c r="H275" i="37"/>
  <c r="G275" i="37"/>
  <c r="H243" i="37"/>
  <c r="G243" i="37"/>
  <c r="H227" i="37"/>
  <c r="G227" i="37"/>
  <c r="H215" i="37"/>
  <c r="G215" i="37"/>
  <c r="H103" i="37"/>
  <c r="G103" i="37"/>
  <c r="H47" i="37"/>
  <c r="G47" i="37"/>
  <c r="C13" i="37"/>
  <c r="H196" i="3"/>
  <c r="G181" i="3"/>
  <c r="E181" i="3"/>
  <c r="B181" i="3"/>
  <c r="G196" i="3"/>
  <c r="E196" i="3"/>
  <c r="B196" i="3"/>
  <c r="G192" i="3"/>
  <c r="E192" i="3"/>
  <c r="B192" i="3"/>
  <c r="G168" i="3"/>
  <c r="E168" i="3"/>
  <c r="B168" i="3"/>
  <c r="C460" i="37"/>
  <c r="G171" i="3"/>
  <c r="H171" i="3"/>
  <c r="E171" i="3"/>
  <c r="B171" i="3"/>
  <c r="H1493" i="37"/>
  <c r="G623" i="37"/>
  <c r="G611" i="37"/>
  <c r="G593" i="37"/>
  <c r="G579" i="37"/>
  <c r="G575" i="37"/>
  <c r="G565" i="37"/>
  <c r="G557" i="37"/>
  <c r="G549" i="37"/>
  <c r="G529" i="37"/>
  <c r="G513" i="37"/>
  <c r="G501" i="37"/>
  <c r="G475" i="37"/>
  <c r="G463" i="37"/>
  <c r="G449" i="37"/>
  <c r="G429" i="37"/>
  <c r="G383" i="37"/>
  <c r="G359" i="37"/>
  <c r="G334" i="37"/>
  <c r="G331" i="37"/>
  <c r="G326" i="37"/>
  <c r="G264" i="37"/>
  <c r="G240" i="37"/>
  <c r="G232" i="37"/>
  <c r="G116" i="37"/>
  <c r="G41" i="37"/>
  <c r="G25" i="37"/>
  <c r="G19" i="37"/>
  <c r="F77" i="1"/>
  <c r="E650" i="1"/>
  <c r="D638" i="37"/>
  <c r="E573" i="1"/>
  <c r="D561" i="37"/>
  <c r="C620" i="37"/>
  <c r="G211" i="3"/>
  <c r="E211" i="3"/>
  <c r="B211" i="3"/>
  <c r="G207" i="3"/>
  <c r="E207" i="3"/>
  <c r="B207" i="3"/>
  <c r="G178" i="3"/>
  <c r="E178" i="3"/>
  <c r="B178" i="3"/>
  <c r="G203" i="3"/>
  <c r="E203" i="3"/>
  <c r="B203" i="3"/>
  <c r="G199" i="3"/>
  <c r="H599" i="37"/>
  <c r="H584" i="37"/>
  <c r="D573" i="1"/>
  <c r="D534" i="1"/>
  <c r="H562" i="37"/>
  <c r="H544" i="37"/>
  <c r="D521" i="1"/>
  <c r="H510" i="37"/>
  <c r="H489" i="37"/>
  <c r="H472" i="37"/>
  <c r="H457" i="37"/>
  <c r="H441" i="37"/>
  <c r="H421" i="37"/>
  <c r="E357" i="1"/>
  <c r="H397" i="37"/>
  <c r="D369" i="1"/>
  <c r="H373" i="37"/>
  <c r="H351" i="37"/>
  <c r="D317" i="1"/>
  <c r="H321" i="37"/>
  <c r="H299" i="37"/>
  <c r="G299" i="37"/>
  <c r="E202" i="1"/>
  <c r="D192" i="37"/>
  <c r="H269" i="37"/>
  <c r="G269" i="37"/>
  <c r="H255" i="37"/>
  <c r="G255" i="37"/>
  <c r="H240" i="37"/>
  <c r="H224" i="37"/>
  <c r="H212" i="37"/>
  <c r="H193" i="37"/>
  <c r="G193" i="37"/>
  <c r="E130" i="1"/>
  <c r="D120" i="37"/>
  <c r="C130" i="37"/>
  <c r="G187" i="3"/>
  <c r="E187" i="3"/>
  <c r="B187" i="3"/>
  <c r="D112" i="1"/>
  <c r="D88" i="1"/>
  <c r="H73" i="37"/>
  <c r="H58" i="37"/>
  <c r="H33" i="37"/>
  <c r="C4" i="37"/>
  <c r="G200" i="3"/>
  <c r="E200" i="3"/>
  <c r="B200" i="3"/>
  <c r="G188" i="3"/>
  <c r="E188" i="3"/>
  <c r="B188" i="3"/>
  <c r="G205" i="3"/>
  <c r="E205" i="3"/>
  <c r="B205" i="3"/>
  <c r="G208" i="3"/>
  <c r="E208" i="3"/>
  <c r="B208" i="3"/>
  <c r="G179" i="3"/>
  <c r="E179" i="3"/>
  <c r="B179" i="3"/>
  <c r="G166" i="3"/>
  <c r="E166" i="3"/>
  <c r="B166" i="3"/>
  <c r="D158" i="1"/>
  <c r="C148" i="37"/>
  <c r="D56" i="1"/>
  <c r="G289" i="3"/>
  <c r="E289" i="3"/>
  <c r="B289" i="3"/>
  <c r="G312" i="37"/>
  <c r="G284" i="37"/>
  <c r="G136" i="37"/>
  <c r="G61" i="37"/>
  <c r="G58" i="37"/>
  <c r="G50" i="37"/>
  <c r="E273" i="3"/>
  <c r="B273" i="3"/>
  <c r="H979" i="37"/>
  <c r="H971" i="37"/>
  <c r="H963" i="37"/>
  <c r="H955" i="37"/>
  <c r="H947" i="37"/>
  <c r="H939" i="37"/>
  <c r="H931" i="37"/>
  <c r="H923" i="37"/>
  <c r="H915" i="37"/>
  <c r="H907" i="37"/>
  <c r="H899" i="37"/>
  <c r="H891" i="37"/>
  <c r="H883" i="37"/>
  <c r="H875" i="37"/>
  <c r="H867" i="37"/>
  <c r="H859" i="37"/>
  <c r="H851" i="37"/>
  <c r="H843" i="37"/>
  <c r="H835" i="37"/>
  <c r="H827" i="37"/>
  <c r="H819" i="37"/>
  <c r="H811" i="37"/>
  <c r="H803" i="37"/>
  <c r="H795" i="37"/>
  <c r="H787" i="37"/>
  <c r="H779" i="37"/>
  <c r="H771" i="37"/>
  <c r="H763" i="37"/>
  <c r="H755" i="37"/>
  <c r="H747" i="37"/>
  <c r="H739" i="37"/>
  <c r="H731" i="37"/>
  <c r="H723" i="37"/>
  <c r="H715" i="37"/>
  <c r="H707" i="37"/>
  <c r="H699" i="37"/>
  <c r="H691" i="37"/>
  <c r="H683" i="37"/>
  <c r="H675" i="37"/>
  <c r="H667" i="37"/>
  <c r="H659" i="37"/>
  <c r="H651" i="37"/>
  <c r="G36" i="37"/>
  <c r="G4" i="37"/>
  <c r="G94" i="37"/>
  <c r="E162" i="3"/>
  <c r="B162" i="3"/>
  <c r="E154" i="3"/>
  <c r="B154" i="3"/>
  <c r="E146" i="3"/>
  <c r="B146" i="3"/>
  <c r="E138" i="3"/>
  <c r="B138" i="3"/>
  <c r="E130" i="3"/>
  <c r="B130" i="3"/>
  <c r="E122" i="3"/>
  <c r="B122" i="3"/>
  <c r="E114" i="3"/>
  <c r="B114" i="3"/>
  <c r="E106" i="3"/>
  <c r="B106" i="3"/>
  <c r="E98" i="3"/>
  <c r="B98" i="3"/>
  <c r="E90" i="3"/>
  <c r="B90" i="3"/>
  <c r="E82" i="3"/>
  <c r="B82" i="3"/>
  <c r="E74" i="3"/>
  <c r="B74" i="3"/>
  <c r="E66" i="3"/>
  <c r="B66" i="3"/>
  <c r="E158" i="3"/>
  <c r="B158" i="3"/>
  <c r="E150" i="3"/>
  <c r="B150" i="3"/>
  <c r="E142" i="3"/>
  <c r="B142" i="3"/>
  <c r="E134" i="3"/>
  <c r="B134" i="3"/>
  <c r="E126" i="3"/>
  <c r="B126" i="3"/>
  <c r="E118" i="3"/>
  <c r="B118" i="3"/>
  <c r="E110" i="3"/>
  <c r="B110" i="3"/>
  <c r="E102" i="3"/>
  <c r="B102" i="3"/>
  <c r="E94" i="3"/>
  <c r="B94" i="3"/>
  <c r="E86" i="3"/>
  <c r="B86" i="3"/>
  <c r="E78" i="3"/>
  <c r="B78" i="3"/>
  <c r="E70" i="3"/>
  <c r="B70" i="3"/>
  <c r="E62" i="3"/>
  <c r="B62" i="3"/>
  <c r="G180" i="3"/>
  <c r="E180" i="3"/>
  <c r="B180" i="3"/>
  <c r="G204" i="3"/>
  <c r="E204" i="3"/>
  <c r="B204" i="3"/>
  <c r="G277" i="3"/>
  <c r="H183" i="3"/>
  <c r="E183" i="3"/>
  <c r="B183" i="3"/>
  <c r="G167" i="3"/>
  <c r="E167" i="3"/>
  <c r="B167" i="3"/>
  <c r="G176" i="3"/>
  <c r="E176" i="3"/>
  <c r="B176" i="3"/>
  <c r="H197" i="3"/>
  <c r="H199" i="3"/>
  <c r="C522" i="37"/>
  <c r="F534" i="1"/>
  <c r="C1046" i="37"/>
  <c r="J45" i="42"/>
  <c r="F74" i="27"/>
  <c r="D346" i="37"/>
  <c r="H13" i="37"/>
  <c r="G13" i="37"/>
  <c r="H516" i="37"/>
  <c r="G516" i="37"/>
  <c r="C3" i="37"/>
  <c r="F13" i="1"/>
  <c r="C346" i="37"/>
  <c r="D356" i="1"/>
  <c r="D413" i="1"/>
  <c r="F357" i="1"/>
  <c r="E534" i="1"/>
  <c r="D1065" i="37"/>
  <c r="H287" i="3"/>
  <c r="E74" i="27"/>
  <c r="H1157" i="37"/>
  <c r="G1157" i="37"/>
  <c r="E197" i="3"/>
  <c r="B197" i="3"/>
  <c r="C1096" i="37"/>
  <c r="F124" i="27"/>
  <c r="C990" i="37"/>
  <c r="F18" i="27"/>
  <c r="G1475" i="37"/>
  <c r="H1475" i="37"/>
  <c r="H249" i="37"/>
  <c r="G249" i="37"/>
  <c r="H1113" i="37"/>
  <c r="G1113" i="37"/>
  <c r="H1383" i="37"/>
  <c r="C220" i="37"/>
  <c r="F230" i="1"/>
  <c r="E304" i="1"/>
  <c r="H571" i="37"/>
  <c r="G571" i="37"/>
  <c r="G1216" i="37"/>
  <c r="H1216" i="37"/>
  <c r="G1167" i="37"/>
  <c r="J57" i="42"/>
  <c r="C1469" i="37"/>
  <c r="D985" i="37"/>
  <c r="E12" i="27"/>
  <c r="K44" i="42"/>
  <c r="J55" i="42"/>
  <c r="C1436" i="37"/>
  <c r="E199" i="3"/>
  <c r="B199" i="3"/>
  <c r="C211" i="37"/>
  <c r="F221" i="1"/>
  <c r="H347" i="37"/>
  <c r="G347" i="37"/>
  <c r="H454" i="37"/>
  <c r="G454" i="37"/>
  <c r="D1167" i="37"/>
  <c r="H1167" i="37"/>
  <c r="H292" i="3"/>
  <c r="H416" i="37"/>
  <c r="G416" i="37"/>
  <c r="H1524" i="37"/>
  <c r="G1524" i="37"/>
  <c r="H1142" i="37"/>
  <c r="C1235" i="37"/>
  <c r="F263" i="27"/>
  <c r="D1299" i="37"/>
  <c r="K49" i="42"/>
  <c r="E148" i="36"/>
  <c r="C985" i="37"/>
  <c r="J44" i="42"/>
  <c r="F13" i="27"/>
  <c r="D12" i="27"/>
  <c r="E287" i="3"/>
  <c r="B287" i="3"/>
  <c r="D1124" i="37"/>
  <c r="H288" i="3"/>
  <c r="H1423" i="37"/>
  <c r="H221" i="37"/>
  <c r="G221" i="37"/>
  <c r="D1214" i="37"/>
  <c r="K47" i="42"/>
  <c r="C46" i="37"/>
  <c r="G164" i="3"/>
  <c r="E164" i="3"/>
  <c r="B164" i="3"/>
  <c r="H4" i="37"/>
  <c r="C78" i="37"/>
  <c r="F88" i="1"/>
  <c r="C358" i="37"/>
  <c r="F369" i="1"/>
  <c r="C561" i="37"/>
  <c r="F573" i="1"/>
  <c r="H620" i="37"/>
  <c r="G620" i="37"/>
  <c r="H460" i="37"/>
  <c r="G460" i="37"/>
  <c r="D415" i="37"/>
  <c r="E426" i="1"/>
  <c r="C637" i="37"/>
  <c r="F649" i="1"/>
  <c r="C1124" i="37"/>
  <c r="G288" i="3"/>
  <c r="E288" i="3"/>
  <c r="B288" i="3"/>
  <c r="F152" i="27"/>
  <c r="E181" i="27"/>
  <c r="H1530" i="37"/>
  <c r="G1530" i="37"/>
  <c r="D1183" i="37"/>
  <c r="H293" i="3"/>
  <c r="E293" i="3"/>
  <c r="B293" i="3"/>
  <c r="C574" i="37"/>
  <c r="F586" i="1"/>
  <c r="H1065" i="37"/>
  <c r="G1065" i="37"/>
  <c r="G1183" i="37"/>
  <c r="H1183" i="37"/>
  <c r="G1461" i="37"/>
  <c r="H1461" i="37"/>
  <c r="C294" i="37"/>
  <c r="D304" i="1"/>
  <c r="F305" i="1"/>
  <c r="C466" i="37"/>
  <c r="F478" i="1"/>
  <c r="H523" i="37"/>
  <c r="G523" i="37"/>
  <c r="G1453" i="37"/>
  <c r="H1453" i="37"/>
  <c r="F158" i="1"/>
  <c r="C102" i="37"/>
  <c r="F112" i="1"/>
  <c r="C306" i="37"/>
  <c r="F317" i="1"/>
  <c r="C509" i="37"/>
  <c r="F521" i="1"/>
  <c r="H524" i="37"/>
  <c r="G524" i="37"/>
  <c r="H588" i="37"/>
  <c r="G588" i="37"/>
  <c r="C339" i="37"/>
  <c r="F350" i="1"/>
  <c r="C391" i="37"/>
  <c r="F402" i="1"/>
  <c r="C453" i="37"/>
  <c r="F465" i="1"/>
  <c r="G1127" i="37"/>
  <c r="H1127" i="37"/>
  <c r="C1154" i="37"/>
  <c r="D181" i="27"/>
  <c r="G290" i="3"/>
  <c r="E290" i="3"/>
  <c r="B290" i="3"/>
  <c r="F182" i="27"/>
  <c r="C40" i="37"/>
  <c r="F50" i="1"/>
  <c r="C259" i="37"/>
  <c r="F269" i="1"/>
  <c r="C415" i="37"/>
  <c r="D426" i="1"/>
  <c r="F427" i="1"/>
  <c r="H1184" i="37"/>
  <c r="G1184" i="37"/>
  <c r="D1408" i="37"/>
  <c r="K52" i="42"/>
  <c r="C248" i="37"/>
  <c r="F258" i="1"/>
  <c r="H581" i="37"/>
  <c r="G581" i="37"/>
  <c r="D50" i="47"/>
  <c r="C1112" i="37"/>
  <c r="F140" i="27"/>
  <c r="H295" i="37"/>
  <c r="G295" i="37"/>
  <c r="H467" i="37"/>
  <c r="G467" i="37"/>
  <c r="C1215" i="37"/>
  <c r="D242" i="27"/>
  <c r="F243" i="27"/>
  <c r="E292" i="3"/>
  <c r="B292" i="3"/>
  <c r="D1329" i="37"/>
  <c r="K50" i="42"/>
  <c r="H1408" i="37"/>
  <c r="G1408" i="37"/>
  <c r="C414" i="37"/>
  <c r="D641" i="1"/>
  <c r="F426" i="1"/>
  <c r="C1153" i="37"/>
  <c r="J46" i="42"/>
  <c r="D180" i="27"/>
  <c r="F181" i="27"/>
  <c r="H466" i="37"/>
  <c r="G466" i="37"/>
  <c r="D1153" i="37"/>
  <c r="E180" i="27"/>
  <c r="D1152" i="37"/>
  <c r="K46" i="42"/>
  <c r="H1299" i="37"/>
  <c r="G1299" i="37"/>
  <c r="B29" i="42"/>
  <c r="D984" i="37"/>
  <c r="H276" i="3"/>
  <c r="H220" i="37"/>
  <c r="G220" i="37"/>
  <c r="D522" i="37"/>
  <c r="E642" i="1"/>
  <c r="D630" i="37"/>
  <c r="G1112" i="37"/>
  <c r="H1112" i="37"/>
  <c r="H415" i="37"/>
  <c r="G415" i="37"/>
  <c r="H40" i="37"/>
  <c r="G40" i="37"/>
  <c r="H1154" i="37"/>
  <c r="G1154" i="37"/>
  <c r="H391" i="37"/>
  <c r="G391" i="37"/>
  <c r="H509" i="37"/>
  <c r="G509" i="37"/>
  <c r="H574" i="37"/>
  <c r="G574" i="37"/>
  <c r="H561" i="37"/>
  <c r="G561" i="37"/>
  <c r="H78" i="37"/>
  <c r="H985" i="37"/>
  <c r="G985" i="37"/>
  <c r="H1436" i="37"/>
  <c r="G301" i="3"/>
  <c r="E301" i="3"/>
  <c r="B301" i="3"/>
  <c r="G1436" i="37"/>
  <c r="G1096" i="37"/>
  <c r="H1096" i="37"/>
  <c r="D1046" i="37"/>
  <c r="G1046" i="37"/>
  <c r="K45" i="42"/>
  <c r="D642" i="1"/>
  <c r="C1214" i="37"/>
  <c r="J47" i="42"/>
  <c r="F242" i="27"/>
  <c r="C293" i="37"/>
  <c r="F304" i="1"/>
  <c r="D414" i="37"/>
  <c r="E641" i="1"/>
  <c r="D629" i="37"/>
  <c r="C984" i="37"/>
  <c r="G282" i="3"/>
  <c r="E282" i="3"/>
  <c r="B282" i="3"/>
  <c r="F12" i="27"/>
  <c r="G276" i="3"/>
  <c r="E276" i="3"/>
  <c r="D1435" i="37"/>
  <c r="K53" i="42"/>
  <c r="G1235" i="37"/>
  <c r="H1235" i="37"/>
  <c r="H211" i="37"/>
  <c r="G211" i="37"/>
  <c r="G1469" i="37"/>
  <c r="H1469" i="37"/>
  <c r="D293" i="37"/>
  <c r="D414" i="1"/>
  <c r="F356" i="1"/>
  <c r="H3" i="37"/>
  <c r="G3" i="37"/>
  <c r="C1518" i="37"/>
  <c r="K62" i="42"/>
  <c r="H248" i="37"/>
  <c r="G248" i="37"/>
  <c r="H1329" i="37"/>
  <c r="G1329" i="37"/>
  <c r="G1215" i="37"/>
  <c r="H1215" i="37"/>
  <c r="H259" i="37"/>
  <c r="G259" i="37"/>
  <c r="H453" i="37"/>
  <c r="G453" i="37"/>
  <c r="H339" i="37"/>
  <c r="G339" i="37"/>
  <c r="H306" i="37"/>
  <c r="G306" i="37"/>
  <c r="H294" i="37"/>
  <c r="G294" i="37"/>
  <c r="G1124" i="37"/>
  <c r="H1124" i="37"/>
  <c r="H990" i="37"/>
  <c r="G990" i="37"/>
  <c r="H346" i="37"/>
  <c r="G346" i="37"/>
  <c r="H522" i="37"/>
  <c r="G522" i="37"/>
  <c r="G299" i="3"/>
  <c r="E299" i="3"/>
  <c r="G300" i="3"/>
  <c r="E300" i="3"/>
  <c r="B300" i="3"/>
  <c r="H1046" i="37"/>
  <c r="C1152" i="37"/>
  <c r="F180" i="27"/>
  <c r="C629" i="37"/>
  <c r="F641" i="1"/>
  <c r="G1435" i="37"/>
  <c r="H1435" i="37"/>
  <c r="G303" i="3"/>
  <c r="E303" i="3"/>
  <c r="B27" i="42"/>
  <c r="H984" i="37"/>
  <c r="G984" i="37"/>
  <c r="H293" i="37"/>
  <c r="G293" i="37"/>
  <c r="G304" i="3"/>
  <c r="E304" i="3"/>
  <c r="B304" i="3"/>
  <c r="H414" i="37"/>
  <c r="G414" i="37"/>
  <c r="H1518" i="37"/>
  <c r="G1518" i="37"/>
  <c r="C403" i="37"/>
  <c r="F414" i="1"/>
  <c r="B276" i="3"/>
  <c r="H1214" i="37"/>
  <c r="G1214" i="37"/>
  <c r="D4" i="33"/>
  <c r="L36" i="37"/>
  <c r="K3" i="3"/>
  <c r="L4" i="37"/>
  <c r="K4" i="37"/>
  <c r="H1153" i="37"/>
  <c r="G1153" i="37"/>
  <c r="C630" i="37"/>
  <c r="F642" i="1"/>
  <c r="E4" i="36"/>
  <c r="L35" i="37"/>
  <c r="E302" i="3"/>
  <c r="E29" i="42"/>
  <c r="B303" i="3"/>
  <c r="M3" i="3"/>
  <c r="L3" i="37"/>
  <c r="K3" i="37"/>
  <c r="H629" i="37"/>
  <c r="G629" i="37"/>
  <c r="H630" i="37"/>
  <c r="G630" i="37"/>
  <c r="E4" i="27"/>
  <c r="L34" i="37"/>
  <c r="G1152" i="37"/>
  <c r="H1152" i="37"/>
  <c r="G283" i="3"/>
  <c r="E283" i="3"/>
  <c r="E298" i="3"/>
  <c r="E31" i="42"/>
  <c r="B299" i="3"/>
  <c r="B283" i="3"/>
  <c r="F217" i="3"/>
  <c r="B217" i="3"/>
  <c r="H643" i="37"/>
  <c r="F413" i="1"/>
  <c r="C402" i="37"/>
  <c r="C345" i="37"/>
  <c r="H364" i="37"/>
  <c r="G364" i="37"/>
  <c r="H290" i="37"/>
  <c r="H413" i="37"/>
  <c r="G638" i="37"/>
  <c r="D202" i="1"/>
  <c r="F220" i="3"/>
  <c r="B220" i="3"/>
  <c r="G181" i="37"/>
  <c r="D169" i="1"/>
  <c r="E43" i="3"/>
  <c r="B43" i="3"/>
  <c r="H150" i="37"/>
  <c r="F139" i="1"/>
  <c r="C129" i="37"/>
  <c r="G129" i="37"/>
  <c r="H124" i="37"/>
  <c r="G124" i="37"/>
  <c r="F131" i="1"/>
  <c r="D130" i="1"/>
  <c r="C120" i="37"/>
  <c r="G108" i="37"/>
  <c r="H108" i="37"/>
  <c r="H113" i="37"/>
  <c r="E41" i="3"/>
  <c r="B41" i="3"/>
  <c r="E33" i="3"/>
  <c r="B33" i="3"/>
  <c r="G645" i="37"/>
  <c r="H645" i="37"/>
  <c r="G643" i="37"/>
  <c r="G378" i="37"/>
  <c r="H378" i="37"/>
  <c r="E369" i="1"/>
  <c r="G411" i="37"/>
  <c r="H411" i="37"/>
  <c r="H412" i="37"/>
  <c r="G412" i="37"/>
  <c r="H637" i="37"/>
  <c r="G637" i="37"/>
  <c r="G206" i="37"/>
  <c r="H206" i="37"/>
  <c r="H198" i="37"/>
  <c r="G198" i="37"/>
  <c r="H184" i="37"/>
  <c r="G184" i="37"/>
  <c r="E169" i="1"/>
  <c r="D159" i="37"/>
  <c r="G173" i="37"/>
  <c r="H173" i="37"/>
  <c r="H165" i="37"/>
  <c r="G165" i="37"/>
  <c r="H160" i="37"/>
  <c r="G160" i="37"/>
  <c r="H155" i="37"/>
  <c r="G155" i="37"/>
  <c r="E158" i="1"/>
  <c r="G149" i="37"/>
  <c r="H149" i="37"/>
  <c r="G150" i="37"/>
  <c r="H135" i="37"/>
  <c r="G135" i="37"/>
  <c r="H130" i="37"/>
  <c r="G130" i="37"/>
  <c r="H129" i="37"/>
  <c r="H121" i="37"/>
  <c r="H102" i="37"/>
  <c r="G102" i="37"/>
  <c r="G113" i="37"/>
  <c r="C192" i="37"/>
  <c r="F202" i="1"/>
  <c r="C159" i="37"/>
  <c r="G159" i="37"/>
  <c r="F169" i="1"/>
  <c r="D157" i="1"/>
  <c r="E356" i="1"/>
  <c r="D358" i="37"/>
  <c r="H24" i="3"/>
  <c r="G24" i="3"/>
  <c r="D148" i="37"/>
  <c r="E157" i="1"/>
  <c r="H192" i="37"/>
  <c r="G192" i="37"/>
  <c r="H159" i="37"/>
  <c r="J40" i="42"/>
  <c r="D295" i="1"/>
  <c r="F157" i="1"/>
  <c r="C147" i="37"/>
  <c r="H358" i="37"/>
  <c r="G358" i="37"/>
  <c r="D345" i="37"/>
  <c r="E414" i="1"/>
  <c r="D403" i="37"/>
  <c r="E413" i="1"/>
  <c r="D402" i="37"/>
  <c r="D147" i="37"/>
  <c r="E295" i="1"/>
  <c r="K40" i="42"/>
  <c r="G148" i="37"/>
  <c r="H148" i="37"/>
  <c r="D419" i="1"/>
  <c r="C285" i="37"/>
  <c r="F295" i="1"/>
  <c r="H345" i="37"/>
  <c r="G345" i="37"/>
  <c r="H402" i="37"/>
  <c r="G402" i="37"/>
  <c r="H403" i="37"/>
  <c r="G403" i="37"/>
  <c r="E419" i="1"/>
  <c r="D285" i="37"/>
  <c r="H147" i="37"/>
  <c r="G147" i="37"/>
  <c r="C408" i="37"/>
  <c r="D646" i="1"/>
  <c r="F419" i="1"/>
  <c r="H285" i="37"/>
  <c r="G285" i="37"/>
  <c r="D408" i="37"/>
  <c r="E646" i="1"/>
  <c r="C634" i="37"/>
  <c r="F646" i="1"/>
  <c r="D634" i="37"/>
  <c r="H408" i="37"/>
  <c r="G408" i="37"/>
  <c r="H634" i="37"/>
  <c r="G634" i="37"/>
  <c r="C1576" i="37"/>
  <c r="H1511" i="37"/>
  <c r="G1511" i="37"/>
  <c r="H719" i="37"/>
  <c r="H649" i="37"/>
  <c r="F25" i="3"/>
  <c r="E25" i="3"/>
  <c r="B25" i="3"/>
  <c r="H648" i="37"/>
  <c r="E274" i="3"/>
  <c r="G647" i="37"/>
  <c r="H647" i="37"/>
  <c r="E24" i="3"/>
  <c r="B24" i="3"/>
  <c r="B274" i="3"/>
  <c r="F26" i="3"/>
  <c r="B26" i="3"/>
  <c r="E7" i="3"/>
  <c r="B7" i="3"/>
  <c r="E170" i="3"/>
  <c r="B170" i="3"/>
  <c r="G184" i="3"/>
  <c r="E184" i="3"/>
  <c r="B184" i="3"/>
  <c r="G174" i="3"/>
  <c r="E174" i="3"/>
  <c r="B174" i="3"/>
  <c r="H277" i="3"/>
  <c r="E277" i="3"/>
  <c r="G173" i="3"/>
  <c r="E173" i="3"/>
  <c r="B173" i="3"/>
  <c r="H120" i="37"/>
  <c r="G120" i="37"/>
  <c r="D12" i="1"/>
  <c r="D418" i="1"/>
  <c r="F130" i="1"/>
  <c r="C2" i="37"/>
  <c r="D297" i="1"/>
  <c r="C287" i="37"/>
  <c r="J39" i="42"/>
  <c r="G65" i="37"/>
  <c r="H79" i="37"/>
  <c r="G79" i="37"/>
  <c r="G70" i="37"/>
  <c r="H70" i="37"/>
  <c r="G71" i="37"/>
  <c r="H64" i="37"/>
  <c r="G64" i="37"/>
  <c r="E56" i="1"/>
  <c r="F74" i="1"/>
  <c r="H1576" i="37"/>
  <c r="G1576" i="37"/>
  <c r="B277" i="3"/>
  <c r="E275" i="3"/>
  <c r="E27" i="42"/>
  <c r="D296" i="1"/>
  <c r="C407" i="37"/>
  <c r="D645" i="1"/>
  <c r="D421" i="1"/>
  <c r="C410" i="37"/>
  <c r="D420" i="1"/>
  <c r="F296" i="1"/>
  <c r="C286" i="37"/>
  <c r="F56" i="1"/>
  <c r="D46" i="37"/>
  <c r="E12" i="1"/>
  <c r="C633" i="37"/>
  <c r="D648" i="1"/>
  <c r="D647" i="1"/>
  <c r="F420" i="1"/>
  <c r="C409" i="37"/>
  <c r="D2" i="37"/>
  <c r="K39" i="42"/>
  <c r="F12" i="1"/>
  <c r="E297" i="1"/>
  <c r="E296" i="1"/>
  <c r="D286" i="37"/>
  <c r="E418" i="1"/>
  <c r="G46" i="37"/>
  <c r="H46" i="37"/>
  <c r="D652" i="1"/>
  <c r="C636" i="37"/>
  <c r="C635" i="37"/>
  <c r="F647" i="1"/>
  <c r="D651" i="1"/>
  <c r="Q19" i="3"/>
  <c r="G286" i="37"/>
  <c r="H286" i="37"/>
  <c r="H2" i="37"/>
  <c r="G2" i="37"/>
  <c r="F297" i="1"/>
  <c r="D287" i="37"/>
  <c r="D407" i="37"/>
  <c r="E420" i="1"/>
  <c r="D409" i="37"/>
  <c r="E645" i="1"/>
  <c r="E421" i="1"/>
  <c r="F418" i="1"/>
  <c r="C639" i="37"/>
  <c r="J41" i="42"/>
  <c r="C640" i="37"/>
  <c r="J42" i="42"/>
  <c r="F652" i="1"/>
  <c r="H409" i="37"/>
  <c r="G409" i="37"/>
  <c r="H407" i="37"/>
  <c r="G407" i="37"/>
  <c r="F421" i="1"/>
  <c r="D410" i="37"/>
  <c r="G287" i="37"/>
  <c r="H287" i="37"/>
  <c r="E648" i="1"/>
  <c r="E647" i="1"/>
  <c r="D633" i="37"/>
  <c r="F645" i="1"/>
  <c r="D635" i="37"/>
  <c r="E651" i="1"/>
  <c r="F648" i="1"/>
  <c r="E652" i="1"/>
  <c r="D636" i="37"/>
  <c r="H633" i="37"/>
  <c r="G633" i="37"/>
  <c r="G410" i="37"/>
  <c r="H410" i="37"/>
  <c r="K41" i="42"/>
  <c r="F651" i="1"/>
  <c r="D639" i="37"/>
  <c r="G636" i="37"/>
  <c r="H636" i="37"/>
  <c r="H635" i="37"/>
  <c r="G635" i="37"/>
  <c r="D640" i="37"/>
  <c r="K42" i="42"/>
  <c r="G640" i="37"/>
  <c r="H640" i="37"/>
  <c r="G639" i="37"/>
  <c r="H639" i="37"/>
  <c r="B25" i="42"/>
  <c r="E4" i="1"/>
  <c r="L33" i="37"/>
  <c r="H165" i="3"/>
  <c r="G165" i="3"/>
  <c r="E165" i="3"/>
  <c r="L2" i="37"/>
  <c r="J3" i="3"/>
  <c r="K2" i="37"/>
  <c r="G20" i="3"/>
  <c r="H22" i="3"/>
  <c r="L20" i="3"/>
  <c r="I21" i="3"/>
  <c r="J21" i="3"/>
  <c r="G19" i="3"/>
  <c r="H21" i="3"/>
  <c r="L272" i="3"/>
  <c r="H19" i="3"/>
  <c r="M272" i="3"/>
  <c r="G22" i="3"/>
  <c r="L19" i="3"/>
  <c r="H20" i="3"/>
  <c r="G21" i="3"/>
  <c r="M20" i="3"/>
  <c r="M19" i="3"/>
  <c r="B165" i="3"/>
  <c r="E21" i="3"/>
  <c r="B21" i="3"/>
  <c r="E22" i="3"/>
  <c r="B22" i="3"/>
  <c r="F19" i="3"/>
  <c r="F272" i="3"/>
  <c r="F20" i="3"/>
  <c r="E19" i="3"/>
  <c r="E20" i="3"/>
  <c r="F18" i="3"/>
  <c r="B20" i="3"/>
  <c r="E18" i="3"/>
  <c r="B19" i="3"/>
  <c r="B272" i="3"/>
  <c r="D13" i="47"/>
  <c r="H1483" i="37"/>
  <c r="G1483" i="37"/>
  <c r="H1499" i="37"/>
  <c r="G1499" i="37"/>
  <c r="G1501" i="37"/>
  <c r="C1481" i="37"/>
  <c r="D49" i="47"/>
  <c r="G297" i="3"/>
  <c r="E297" i="3"/>
  <c r="B297" i="3"/>
  <c r="C1517" i="37"/>
  <c r="B33" i="42"/>
  <c r="K61" i="42"/>
  <c r="G1481" i="37"/>
  <c r="H1481" i="37"/>
  <c r="G296" i="3"/>
  <c r="E296" i="3"/>
  <c r="B296" i="3"/>
  <c r="H1517" i="37"/>
  <c r="G295" i="3"/>
  <c r="E295" i="3"/>
  <c r="G1517" i="37"/>
  <c r="N3" i="3"/>
  <c r="K6" i="37"/>
  <c r="K29" i="37"/>
  <c r="L29" i="37"/>
  <c r="J6" i="42"/>
  <c r="K28" i="37"/>
  <c r="L28" i="37"/>
  <c r="G8" i="3"/>
  <c r="E8" i="3"/>
  <c r="B8" i="3"/>
  <c r="C4" i="47"/>
  <c r="L37" i="37"/>
  <c r="J17" i="3"/>
  <c r="K15" i="3"/>
  <c r="I9" i="3"/>
  <c r="J13" i="3"/>
  <c r="K13" i="3"/>
  <c r="I15" i="3"/>
  <c r="I17" i="3"/>
  <c r="J10" i="3"/>
  <c r="I12" i="3"/>
  <c r="J14" i="3"/>
  <c r="K14" i="3"/>
  <c r="J9" i="3"/>
  <c r="J12" i="3"/>
  <c r="I11" i="3"/>
  <c r="I13" i="3"/>
  <c r="I10" i="3"/>
  <c r="K12" i="3"/>
  <c r="I16" i="3"/>
  <c r="K9" i="3"/>
  <c r="J16" i="3"/>
  <c r="K16" i="3"/>
  <c r="H6" i="3"/>
  <c r="E6" i="3"/>
  <c r="J11" i="3"/>
  <c r="K11" i="3"/>
  <c r="K17" i="3"/>
  <c r="K10" i="3"/>
  <c r="J15" i="3"/>
  <c r="E294" i="3"/>
  <c r="E33" i="42"/>
  <c r="B295" i="3"/>
  <c r="E17" i="3"/>
  <c r="B17" i="3"/>
  <c r="E10" i="3"/>
  <c r="B10" i="3"/>
  <c r="E9" i="3"/>
  <c r="B9" i="3"/>
  <c r="B6" i="3"/>
  <c r="E16" i="3"/>
  <c r="B16" i="3"/>
  <c r="E11" i="3"/>
  <c r="B11" i="3"/>
  <c r="E14" i="3"/>
  <c r="B14" i="3"/>
  <c r="E15" i="3"/>
  <c r="B15" i="3"/>
  <c r="E13" i="3"/>
  <c r="B13" i="3"/>
  <c r="E12" i="3"/>
  <c r="B12" i="3"/>
  <c r="E4" i="3"/>
  <c r="F23" i="3" l="1"/>
  <c r="F3" i="3" s="1"/>
  <c r="B214" i="3"/>
  <c r="E23" i="3"/>
  <c r="B30" i="3"/>
  <c r="E3" i="3" l="1"/>
  <c r="E25" i="42"/>
  <c r="L30" i="37" l="1"/>
  <c r="K30" i="37"/>
  <c r="A2" i="42"/>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<sst xmlns="http://schemas.openxmlformats.org/spreadsheetml/2006/main" count="4802" uniqueCount="4322">
  <si>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</si>
  <si>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</si>
  <si>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</si>
  <si>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</si>
  <si>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</si>
  <si>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</si>
  <si>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</si>
  <si>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</si>
  <si>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</si>
  <si>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</si>
  <si>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</si>
  <si>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</si>
  <si>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</si>
  <si>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</si>
  <si>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</si>
  <si>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</si>
  <si>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</si>
  <si>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</si>
  <si>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</si>
  <si>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</si>
  <si>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</si>
  <si>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</si>
  <si>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</si>
  <si>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</si>
  <si>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</si>
  <si>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</si>
  <si>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</si>
  <si>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</si>
  <si>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</si>
  <si>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</si>
  <si>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</si>
  <si>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</si>
  <si>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</si>
  <si>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</si>
  <si>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</si>
  <si>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</si>
  <si>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</si>
  <si>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</si>
  <si>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</si>
  <si>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</si>
  <si>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</si>
  <si>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</si>
  <si>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</si>
  <si>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</si>
  <si>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</si>
  <si>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</si>
  <si>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</si>
  <si>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</si>
  <si>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</si>
  <si>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</si>
  <si>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</si>
  <si>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</si>
  <si>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</si>
  <si>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</si>
  <si>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</si>
  <si>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</si>
  <si>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</si>
  <si>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</si>
  <si>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</si>
  <si>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</si>
  <si>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</si>
  <si>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</si>
  <si>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</si>
  <si>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</si>
  <si>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</si>
  <si>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</si>
  <si>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</si>
  <si>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</si>
  <si>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</si>
  <si>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</si>
  <si>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</si>
  <si>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</si>
  <si>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</si>
  <si>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</si>
  <si>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</si>
  <si>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</si>
  <si>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</si>
  <si>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</si>
  <si>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</si>
  <si>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</si>
  <si>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</si>
  <si>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</si>
  <si>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</si>
  <si>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</si>
  <si>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</si>
  <si>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</si>
  <si>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</si>
  <si>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</si>
  <si>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</si>
  <si>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</si>
  <si>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</si>
  <si>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</si>
  <si>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</si>
  <si>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</si>
  <si>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</si>
  <si>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</si>
  <si>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</si>
  <si>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</si>
  <si>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</si>
  <si>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</si>
  <si>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</si>
  <si>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</si>
  <si>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</si>
  <si>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</si>
  <si>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</si>
  <si>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</si>
  <si>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</si>
  <si>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</si>
  <si>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</si>
  <si>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</si>
  <si>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</si>
  <si>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</si>
  <si>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</si>
  <si>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</si>
  <si>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</si>
  <si>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</si>
  <si>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</si>
  <si>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</si>
  <si>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</si>
  <si>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</si>
  <si>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</si>
  <si>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</si>
  <si>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</si>
  <si>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</si>
  <si>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</si>
  <si>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</si>
  <si>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</si>
  <si>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</si>
  <si>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</si>
  <si>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</si>
  <si>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</si>
  <si>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</si>
  <si>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</si>
  <si>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</si>
  <si>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</si>
  <si>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</si>
  <si>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</si>
  <si>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</si>
  <si>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</si>
  <si>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</si>
  <si>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</si>
  <si>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</si>
  <si>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</si>
  <si>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</si>
  <si>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</si>
  <si>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</si>
  <si>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</si>
  <si>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</si>
  <si>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</si>
  <si>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</si>
  <si>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</si>
  <si>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</si>
  <si>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</si>
  <si>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</si>
  <si>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</si>
  <si>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</si>
  <si>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</si>
  <si>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</si>
  <si>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</si>
  <si>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</si>
  <si>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</si>
  <si>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</si>
  <si>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</si>
  <si>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</si>
  <si>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</si>
  <si>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</si>
  <si>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</si>
  <si>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</si>
  <si>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</si>
  <si>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</si>
  <si>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</si>
  <si>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</si>
  <si>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</si>
  <si>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</si>
  <si>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</si>
  <si>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</si>
  <si>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</si>
  <si>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</si>
  <si>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</si>
  <si>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</si>
  <si>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</si>
  <si>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</si>
  <si>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</si>
  <si>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</si>
  <si>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</si>
  <si>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</si>
  <si>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</si>
  <si>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</si>
  <si>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</si>
  <si>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</si>
  <si>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</si>
  <si>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</si>
  <si>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</si>
  <si>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</si>
  <si>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</si>
  <si>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</si>
  <si>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</si>
  <si>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</si>
  <si>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</si>
  <si>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</si>
  <si>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</si>
  <si>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</si>
  <si>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</si>
  <si>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</si>
  <si>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</si>
  <si>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</si>
  <si>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</si>
  <si>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</si>
  <si>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</si>
  <si>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</si>
  <si>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</si>
  <si>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</si>
  <si>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</si>
  <si>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</si>
  <si>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</si>
  <si>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</si>
  <si>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</si>
  <si>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</si>
  <si>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</si>
  <si>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</si>
  <si>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</si>
  <si>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</si>
  <si>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</si>
  <si>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</si>
  <si>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</si>
  <si>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</si>
  <si>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</si>
  <si>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</si>
  <si>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</si>
  <si>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</si>
  <si>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</si>
  <si>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</si>
  <si>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</si>
  <si>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</si>
  <si>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</si>
  <si>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</si>
  <si>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</si>
  <si>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</si>
  <si>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</si>
  <si>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</si>
  <si>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</si>
  <si>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</si>
  <si>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</si>
  <si>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</si>
  <si>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</si>
  <si>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</si>
  <si>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</si>
  <si>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</si>
  <si>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</si>
  <si>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</si>
  <si>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</si>
  <si>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</si>
  <si>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</si>
  <si>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</si>
  <si>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</si>
  <si>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</si>
  <si>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</si>
  <si>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</si>
  <si>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</si>
  <si>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</si>
  <si>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</si>
  <si>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</si>
  <si>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</si>
  <si>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</si>
  <si>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</si>
  <si>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</si>
  <si>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</si>
  <si>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</si>
  <si>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</si>
  <si>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</si>
  <si>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</si>
  <si>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</si>
  <si>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</si>
  <si>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</si>
  <si>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</si>
  <si>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</si>
  <si>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</si>
  <si>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</si>
  <si>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</si>
  <si>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</si>
  <si>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</si>
  <si>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</si>
  <si>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</si>
  <si>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</si>
  <si>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</si>
  <si>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</si>
  <si>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</si>
  <si>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</si>
  <si>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</si>
  <si>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</si>
  <si>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</si>
  <si>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</si>
  <si>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</si>
  <si>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</si>
  <si>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</si>
  <si>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</si>
  <si>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</si>
  <si>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</si>
  <si>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</si>
  <si>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</si>
  <si>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</si>
  <si>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</si>
  <si>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</si>
  <si>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</si>
  <si>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</si>
  <si>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</si>
  <si>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</si>
  <si>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</si>
  <si>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</si>
  <si>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</si>
  <si>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</si>
  <si>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</si>
  <si>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</si>
  <si>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</si>
  <si>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</si>
  <si>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</si>
  <si>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</si>
  <si>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</si>
  <si>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</si>
  <si>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</si>
  <si>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</si>
  <si>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</si>
  <si>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</si>
  <si>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</si>
  <si>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</si>
  <si>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</si>
  <si>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</si>
  <si>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</si>
  <si>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</si>
  <si>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</si>
  <si>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</si>
  <si>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</si>
  <si>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</si>
  <si>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</si>
  <si>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</si>
  <si>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</si>
  <si>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</si>
  <si>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</si>
  <si>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</si>
  <si>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</si>
  <si>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</si>
  <si>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</si>
  <si>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</si>
  <si>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</si>
  <si>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</si>
  <si>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</si>
  <si>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</si>
  <si>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</si>
  <si>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</si>
  <si>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</si>
  <si>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</si>
  <si>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</si>
  <si>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</si>
  <si>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</si>
  <si>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</si>
  <si>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</si>
  <si>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</si>
  <si>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</si>
  <si>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</si>
  <si>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</si>
  <si>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</si>
  <si>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</si>
  <si>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</si>
  <si>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</si>
  <si>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</si>
  <si>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</si>
  <si>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</si>
  <si>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</si>
  <si>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</si>
  <si>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</si>
  <si>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</si>
  <si>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</si>
  <si>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</si>
  <si>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</si>
  <si>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</si>
  <si>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</si>
  <si>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</si>
  <si>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</si>
  <si>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</si>
  <si>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</si>
  <si>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</si>
  <si>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</si>
  <si>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</si>
  <si>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</si>
  <si>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</si>
  <si>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</si>
  <si>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</si>
  <si>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</si>
  <si>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</si>
  <si>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</si>
  <si>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</si>
  <si>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</si>
  <si>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</si>
  <si>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</si>
  <si>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</si>
  <si>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</si>
  <si>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</si>
  <si>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</si>
  <si>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</si>
  <si>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</si>
  <si>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</si>
  <si>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</si>
  <si>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</si>
  <si>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</si>
  <si>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</si>
  <si>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</si>
  <si>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</si>
  <si>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</si>
  <si>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</si>
  <si>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</si>
  <si>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</si>
  <si>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</si>
  <si>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</si>
  <si>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</si>
  <si>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</si>
  <si>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</si>
  <si>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</si>
  <si>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</si>
  <si>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</si>
  <si>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</si>
  <si>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</si>
  <si>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</si>
  <si>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</si>
  <si>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</si>
  <si>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</si>
  <si>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</si>
  <si>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</si>
  <si>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</si>
  <si>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</si>
  <si>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</si>
  <si>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</si>
  <si>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</si>
  <si>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</si>
  <si>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</si>
  <si>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</si>
  <si>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</si>
  <si>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</si>
  <si>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</si>
  <si>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</si>
  <si>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</si>
  <si>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</si>
  <si>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</si>
  <si>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</si>
  <si>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</si>
  <si>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</si>
  <si>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</si>
  <si>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</si>
  <si>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</si>
  <si>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</si>
  <si>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</si>
  <si>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</si>
  <si>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</si>
  <si>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</si>
  <si>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</si>
  <si>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</si>
  <si>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</si>
  <si>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</si>
  <si>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</si>
  <si>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</si>
  <si>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</si>
  <si>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</si>
  <si>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</si>
  <si>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</si>
  <si>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</si>
  <si>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</si>
  <si>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</si>
  <si>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</si>
  <si>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</si>
  <si>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</si>
  <si>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</si>
  <si>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</si>
  <si>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</si>
  <si>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</si>
  <si>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</si>
  <si>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</si>
  <si>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</si>
  <si>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</si>
  <si>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</si>
  <si>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</si>
  <si>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</si>
  <si>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</si>
  <si>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</si>
  <si>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</si>
  <si>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</si>
  <si>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</si>
  <si>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</si>
  <si>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</si>
  <si>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</si>
  <si>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</si>
  <si>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</si>
  <si>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</si>
  <si>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</si>
  <si>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</si>
  <si>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</si>
  <si>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</si>
  <si>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</si>
  <si>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</si>
  <si>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</si>
  <si>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</si>
  <si>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</si>
  <si>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</si>
  <si>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</si>
  <si>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</si>
  <si>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</si>
  <si>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</si>
  <si>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</si>
  <si>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</si>
  <si>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</si>
  <si>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</si>
  <si>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</si>
  <si>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</si>
  <si>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</si>
  <si>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</si>
  <si>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</si>
  <si>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</si>
  <si>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</si>
  <si>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</si>
  <si>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</si>
  <si>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</si>
  <si>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</si>
  <si>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</si>
  <si>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</si>
  <si>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</si>
  <si>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</si>
  <si>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</si>
  <si>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</si>
  <si>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</si>
  <si>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</si>
  <si>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</si>
  <si>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</si>
  <si>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</si>
  <si>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</si>
  <si>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</si>
  <si>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</si>
  <si>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</si>
  <si>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</si>
  <si>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</si>
  <si>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</si>
  <si>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</si>
  <si>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</si>
  <si>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</si>
  <si>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</si>
  <si>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</si>
  <si>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</si>
  <si>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</si>
  <si>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</si>
  <si>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</si>
  <si>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</si>
  <si>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</si>
  <si>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</si>
  <si>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</si>
  <si>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</si>
  <si>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</si>
  <si>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</si>
  <si>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</si>
  <si>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</si>
  <si>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</si>
  <si>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</si>
  <si>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</si>
  <si>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</si>
  <si>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</si>
  <si>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</si>
  <si>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</si>
  <si>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</si>
  <si>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</si>
  <si>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</si>
  <si>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</si>
  <si>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</si>
  <si>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</si>
  <si>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</si>
  <si>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</si>
  <si>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</si>
  <si>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</si>
  <si>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</si>
  <si>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</si>
  <si>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</si>
  <si>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</si>
  <si>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</si>
  <si>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</si>
  <si>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</si>
  <si>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</si>
  <si>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</si>
  <si>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</si>
  <si>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</si>
  <si>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</si>
  <si>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</si>
  <si>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</si>
  <si>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</si>
  <si>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</si>
  <si>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</si>
  <si>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</si>
  <si>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</si>
  <si>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</si>
  <si>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</si>
  <si>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</si>
  <si>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</si>
  <si>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</si>
  <si>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</si>
  <si>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</si>
  <si>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</si>
  <si>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</si>
  <si>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</si>
  <si>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</si>
  <si>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</si>
  <si>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</si>
  <si>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</si>
  <si>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</si>
  <si>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</si>
  <si>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</si>
  <si>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</si>
  <si>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</si>
  <si>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</si>
  <si>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</si>
  <si>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</si>
  <si>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</si>
  <si>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</si>
  <si>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</si>
  <si>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</si>
  <si>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</si>
  <si>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</si>
  <si>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</si>
  <si>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</si>
  <si>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</si>
  <si>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</si>
  <si>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</si>
  <si>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</si>
  <si>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</si>
  <si>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</si>
  <si>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</si>
  <si>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</si>
  <si>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</si>
  <si>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</si>
  <si>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</si>
  <si>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</si>
  <si>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</si>
  <si>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</si>
  <si>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</si>
  <si>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</si>
  <si>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</si>
  <si>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</si>
  <si>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</si>
  <si>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</si>
  <si>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</si>
  <si>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</si>
  <si>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</si>
  <si>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</si>
  <si>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</si>
  <si>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</si>
  <si>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</si>
  <si>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</si>
  <si>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</si>
  <si>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</si>
  <si>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</si>
  <si>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</si>
  <si>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</si>
  <si>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</si>
  <si>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</si>
  <si>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</si>
  <si>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</si>
  <si>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</si>
  <si>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</si>
  <si>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</si>
  <si>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</si>
  <si>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</si>
  <si>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</si>
  <si>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</si>
  <si>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</si>
  <si>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</si>
  <si>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</si>
  <si>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</si>
  <si>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</si>
  <si>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</si>
  <si>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</si>
  <si>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</si>
  <si>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</si>
  <si>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</si>
  <si>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</si>
  <si>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</si>
  <si>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</si>
  <si>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</si>
  <si>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</si>
  <si>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</si>
  <si>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</si>
  <si>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</si>
  <si>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</si>
  <si>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</si>
  <si>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</si>
  <si>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</si>
  <si>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</si>
  <si>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</si>
  <si>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</si>
  <si>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</si>
  <si>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</si>
  <si>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</si>
  <si>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</si>
  <si>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</si>
  <si>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</si>
  <si>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</si>
  <si>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</si>
  <si>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</si>
  <si>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</si>
  <si>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</si>
  <si>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</si>
  <si>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</si>
  <si>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</si>
  <si>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</si>
  <si>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</si>
  <si>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</si>
  <si>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</si>
  <si>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</si>
  <si>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</si>
  <si>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</si>
  <si>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</si>
  <si>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</si>
  <si>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</si>
  <si>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</si>
  <si>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</si>
  <si>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</si>
  <si>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</si>
  <si>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</si>
  <si>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</si>
  <si>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</si>
  <si>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</si>
  <si>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</si>
  <si>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</si>
  <si>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</si>
  <si>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</si>
  <si>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</si>
  <si>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</si>
  <si>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</si>
  <si>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</si>
  <si>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</si>
  <si>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</si>
  <si>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</si>
  <si>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</si>
  <si>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</si>
  <si>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</si>
  <si>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</si>
  <si>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</si>
  <si>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</si>
  <si>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</si>
  <si>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</si>
  <si>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</si>
  <si>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</si>
  <si>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</si>
  <si>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</si>
  <si>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</si>
  <si>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</si>
  <si>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</si>
  <si>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</si>
  <si>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</si>
  <si>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</si>
  <si>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</si>
  <si>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</si>
  <si>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</si>
  <si>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</si>
  <si>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</si>
  <si>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</si>
  <si>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</si>
  <si>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</si>
  <si>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</si>
  <si>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</si>
  <si>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</si>
  <si>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</si>
  <si>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</si>
  <si>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</si>
  <si>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</si>
  <si>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</si>
  <si>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</si>
  <si>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</si>
  <si>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</si>
  <si>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</si>
  <si>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</si>
  <si>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</si>
  <si>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</si>
  <si>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</si>
  <si>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</si>
  <si>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</si>
  <si>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</si>
  <si>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</si>
  <si>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</si>
  <si>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</si>
  <si>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</si>
  <si>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</si>
  <si>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</si>
  <si>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</si>
  <si>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</si>
  <si>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</si>
  <si>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</si>
  <si>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</si>
  <si>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</si>
  <si>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</si>
  <si>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</si>
  <si>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</si>
  <si>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</si>
  <si>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</si>
  <si>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</si>
  <si>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</si>
  <si>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</si>
  <si>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</si>
  <si>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</si>
  <si>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</si>
  <si>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</si>
  <si>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</si>
  <si>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</si>
  <si>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</si>
  <si>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</si>
  <si>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</si>
  <si>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</si>
  <si>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</si>
  <si>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</si>
  <si>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</si>
  <si>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</si>
  <si>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</si>
  <si>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</si>
  <si>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</si>
  <si>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</si>
  <si>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</si>
  <si>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</si>
  <si>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</si>
  <si>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</si>
  <si>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</si>
  <si>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</si>
  <si>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</si>
  <si>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</si>
  <si>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</si>
  <si>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</si>
  <si>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</si>
  <si>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</si>
  <si>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</si>
  <si>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</si>
  <si>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</si>
  <si>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</si>
  <si>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</si>
  <si>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</si>
  <si>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</si>
  <si>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</si>
  <si>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</si>
  <si>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</si>
  <si>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</si>
  <si>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</si>
  <si>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</si>
  <si>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</si>
  <si>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</si>
  <si>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</si>
  <si>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</si>
  <si>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</si>
  <si>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</si>
  <si>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</si>
  <si>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</si>
  <si>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</si>
  <si>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</si>
  <si>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</si>
  <si>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</si>
  <si>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</si>
  <si>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</si>
  <si>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</si>
  <si>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</si>
  <si>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</si>
  <si>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</si>
  <si>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</si>
  <si>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</si>
  <si>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</si>
  <si>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</si>
  <si>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</si>
  <si>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</si>
  <si>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</si>
  <si>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</si>
  <si>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</si>
  <si>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</si>
  <si>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</si>
  <si>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</si>
  <si>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</si>
  <si>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</si>
  <si>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</si>
  <si>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</si>
  <si>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</si>
  <si>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</si>
  <si>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</si>
  <si>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</si>
  <si>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</si>
  <si>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</si>
  <si>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</si>
  <si>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</si>
  <si>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</si>
  <si>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</si>
  <si>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</si>
  <si>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</si>
  <si>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</si>
  <si>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</si>
  <si>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</si>
  <si>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</si>
  <si>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</si>
  <si>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</si>
  <si>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</si>
  <si>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</si>
  <si>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</si>
  <si>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</si>
  <si>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</si>
  <si>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</si>
  <si>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</si>
  <si>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</si>
  <si>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</si>
  <si>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</si>
  <si>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</si>
  <si>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</si>
  <si>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</si>
  <si>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</si>
  <si>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</si>
  <si>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</si>
  <si>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</si>
  <si>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</si>
  <si>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</si>
  <si>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</si>
  <si>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</si>
  <si>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</si>
  <si>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</si>
  <si>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</si>
  <si>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</si>
  <si>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</si>
  <si>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</si>
  <si>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</si>
  <si>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</si>
  <si>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</si>
  <si>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</si>
  <si>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</si>
  <si>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</si>
  <si>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</si>
  <si>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</si>
  <si>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</si>
  <si>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</si>
  <si>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</si>
  <si>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</si>
  <si>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</si>
  <si>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</si>
  <si>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</si>
  <si>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</si>
  <si>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</si>
  <si>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</si>
  <si>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</si>
  <si>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</si>
  <si>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</si>
  <si>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</si>
  <si>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</si>
  <si>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</si>
  <si>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</si>
  <si>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</si>
  <si>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</si>
  <si>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</si>
  <si>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</si>
  <si>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</si>
  <si>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</si>
  <si>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</si>
  <si>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</si>
  <si>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</si>
  <si>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</si>
  <si>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</si>
  <si>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</si>
  <si>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</si>
  <si>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</si>
  <si>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</si>
  <si>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</si>
  <si>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</si>
  <si>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</si>
  <si>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</si>
  <si>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</si>
  <si>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</si>
  <si>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</si>
  <si>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</si>
  <si>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</si>
  <si>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</si>
  <si>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</si>
  <si>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</si>
  <si>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</si>
  <si>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</si>
  <si>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</si>
  <si>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</si>
  <si>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</si>
  <si>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</si>
  <si>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</si>
  <si>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</si>
  <si>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</si>
  <si>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</si>
  <si>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</si>
  <si>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</si>
  <si>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</si>
  <si>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</si>
  <si>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</si>
  <si>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</si>
  <si>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</si>
  <si>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</si>
  <si>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</si>
  <si>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</si>
  <si>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</si>
  <si>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</si>
  <si>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</si>
  <si>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</si>
  <si>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</si>
  <si>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</si>
  <si>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</si>
  <si>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</si>
  <si>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</si>
  <si>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</si>
  <si>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</si>
  <si>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</si>
  <si>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</si>
  <si>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</si>
  <si>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</si>
  <si>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</si>
  <si>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</si>
  <si>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</si>
  <si>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</si>
  <si>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</si>
  <si>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</si>
  <si>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</si>
  <si>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</si>
  <si>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</si>
  <si>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</si>
  <si>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</si>
  <si>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</si>
  <si>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</si>
  <si>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</si>
  <si>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</si>
  <si>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</si>
  <si>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</si>
  <si>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</si>
  <si>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</si>
  <si>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</si>
  <si>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</si>
  <si>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</si>
  <si>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</si>
  <si>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</si>
  <si>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</si>
  <si>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</si>
  <si>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</si>
  <si>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</si>
  <si>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</si>
  <si>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</si>
  <si>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</si>
  <si>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</si>
  <si>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</si>
  <si>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</si>
  <si>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</si>
  <si>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</si>
  <si>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</si>
  <si>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</si>
  <si>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</si>
  <si>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</si>
  <si>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</si>
  <si>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</si>
  <si>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</si>
  <si>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</si>
  <si>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</si>
  <si>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</si>
  <si>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</si>
  <si>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</si>
  <si>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</si>
  <si>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</si>
  <si>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</si>
  <si>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</si>
  <si>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</si>
  <si>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</si>
  <si>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</si>
  <si>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</si>
  <si>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</si>
  <si>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</si>
  <si>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</si>
  <si>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</si>
  <si>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</si>
  <si>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</si>
  <si>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</si>
  <si>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</si>
  <si>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</si>
  <si>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</si>
  <si>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</si>
  <si>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</si>
  <si>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</si>
  <si>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</si>
  <si>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</si>
  <si>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</si>
  <si>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</si>
  <si>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</si>
  <si>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</si>
  <si>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</si>
  <si>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</si>
  <si>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</si>
  <si>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</si>
  <si>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</si>
  <si>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</si>
  <si>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</si>
  <si>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</si>
  <si>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</si>
  <si>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</si>
  <si>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</si>
  <si>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</si>
  <si>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</si>
  <si>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</si>
  <si>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</si>
  <si>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</si>
  <si>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</si>
  <si>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</si>
  <si>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</si>
  <si>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</si>
  <si>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</si>
  <si>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</si>
  <si>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</si>
  <si>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</si>
  <si>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</si>
  <si>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</si>
  <si>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</si>
  <si>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</si>
  <si>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</si>
  <si>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</si>
  <si>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</si>
  <si>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</si>
  <si>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</si>
  <si>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</si>
  <si>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</si>
  <si>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</si>
  <si>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</si>
  <si>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</si>
  <si>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</si>
  <si>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</si>
  <si>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</si>
  <si>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</si>
  <si>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</si>
  <si>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</si>
  <si>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</si>
  <si>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</si>
  <si>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</si>
  <si>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</si>
  <si>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</si>
  <si>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</si>
  <si>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</si>
  <si>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</si>
  <si>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</si>
  <si>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</si>
  <si>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</si>
  <si>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</si>
  <si>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</si>
  <si>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</si>
  <si>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</si>
  <si>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</si>
  <si>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</si>
  <si>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</si>
  <si>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</si>
  <si>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</si>
  <si>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</si>
  <si>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</si>
  <si>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</si>
  <si>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</si>
  <si>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</si>
  <si>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</si>
  <si>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</si>
  <si>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</si>
  <si>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</si>
  <si>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</si>
  <si>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</si>
  <si>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</si>
  <si>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</si>
  <si>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</si>
  <si>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</si>
  <si>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</si>
  <si>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</si>
  <si>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</si>
  <si>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</si>
  <si>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</si>
  <si>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</si>
  <si>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</si>
  <si>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</si>
  <si>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</si>
  <si>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</si>
  <si>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</si>
  <si>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</si>
  <si>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</si>
  <si>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</si>
  <si>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</si>
  <si>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</si>
  <si>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</si>
  <si>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</si>
  <si>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</si>
  <si>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</si>
  <si>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</si>
  <si>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</si>
  <si>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</si>
  <si>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</si>
  <si>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</si>
  <si>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</si>
  <si>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</si>
  <si>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</si>
  <si>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</si>
  <si>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</si>
  <si>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</si>
  <si>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</si>
  <si>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</si>
  <si>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</si>
  <si>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</si>
  <si>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</si>
  <si>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</si>
  <si>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</si>
  <si>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</si>
  <si>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</si>
  <si>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</si>
  <si>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</si>
  <si>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</si>
  <si>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</si>
  <si>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</si>
  <si>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</si>
  <si>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</si>
  <si>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</si>
  <si>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</si>
  <si>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</si>
  <si>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</si>
  <si>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</si>
  <si>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</si>
  <si>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</si>
  <si>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</si>
  <si>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</si>
  <si>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</si>
  <si>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</si>
  <si>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</si>
  <si>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</si>
  <si>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</si>
  <si>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</si>
  <si>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</si>
  <si>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</si>
  <si>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</si>
  <si>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</si>
  <si>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</si>
  <si>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</si>
  <si>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</si>
  <si>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</si>
  <si>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</si>
  <si>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</si>
  <si>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</si>
  <si>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</si>
  <si>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</si>
  <si>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</si>
  <si>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</si>
  <si>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</si>
  <si>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</si>
  <si>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</si>
  <si>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</si>
  <si>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</si>
  <si>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</si>
  <si>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</si>
  <si>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</si>
  <si>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</si>
  <si>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</si>
  <si>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</si>
  <si>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</si>
  <si>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</si>
  <si>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</si>
  <si>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</si>
  <si>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</si>
  <si>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</si>
  <si>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</si>
  <si>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</si>
  <si>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</si>
  <si>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</si>
  <si>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</si>
  <si>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</si>
  <si>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</si>
  <si>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</si>
  <si>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</si>
  <si>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</si>
  <si>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</si>
  <si>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</si>
  <si>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</si>
  <si>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</si>
  <si>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</si>
  <si>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</si>
  <si>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</si>
  <si>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</si>
  <si>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</si>
  <si>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</si>
  <si>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</si>
  <si>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</si>
  <si>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</si>
  <si>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</si>
  <si>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</si>
  <si>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</si>
  <si>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</si>
  <si>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</si>
  <si>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</si>
  <si>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</si>
  <si>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</si>
  <si>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</si>
  <si>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</si>
  <si>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</si>
  <si>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</si>
  <si>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</si>
  <si>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</si>
  <si>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</si>
  <si>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</si>
  <si>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</si>
  <si>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</si>
  <si>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</si>
  <si>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</si>
  <si>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</si>
  <si>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</si>
  <si>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</si>
  <si>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</si>
  <si>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</si>
  <si>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</si>
  <si>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</si>
  <si>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</si>
  <si>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</si>
  <si>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</si>
  <si>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</si>
  <si>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</si>
  <si>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</si>
  <si>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</si>
  <si>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</si>
  <si>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</si>
  <si>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</si>
  <si>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</si>
  <si>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</si>
  <si>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</si>
  <si>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</si>
  <si>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</si>
  <si>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</si>
  <si>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</si>
  <si>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</si>
  <si>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</si>
  <si>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</si>
  <si>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</si>
  <si>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</si>
  <si>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</si>
  <si>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</si>
  <si>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</si>
  <si>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</si>
  <si>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</si>
  <si>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</si>
  <si>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</si>
  <si>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</si>
  <si>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</si>
  <si>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</si>
  <si>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</si>
  <si>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</si>
  <si>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</si>
  <si>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</si>
  <si>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</si>
  <si>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</si>
  <si>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</si>
  <si>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</si>
  <si>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</si>
  <si>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</si>
  <si>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</si>
  <si>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</si>
  <si>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</si>
  <si>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</si>
  <si>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</si>
  <si>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</si>
  <si>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</si>
  <si>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</si>
  <si>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</si>
  <si>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</si>
  <si>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</si>
  <si>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</si>
  <si>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</si>
  <si>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</si>
  <si>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</si>
  <si>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</si>
  <si>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</si>
  <si>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</si>
  <si>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</si>
  <si>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</si>
  <si>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</si>
  <si>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</si>
  <si>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</si>
  <si>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</si>
  <si>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</si>
  <si>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</si>
  <si>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</si>
  <si>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</si>
  <si>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</si>
  <si>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</si>
  <si>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</si>
  <si>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</si>
  <si>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</si>
  <si>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</si>
  <si>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</si>
  <si>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</si>
  <si>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</si>
  <si>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</si>
  <si>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</si>
  <si>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</si>
  <si>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</si>
  <si>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</si>
  <si>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</si>
  <si>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</si>
  <si>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</si>
  <si>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</si>
  <si>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</si>
  <si>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</si>
  <si>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</si>
  <si>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</si>
  <si>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</si>
  <si>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</si>
  <si>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</si>
  <si>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</si>
  <si>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</si>
  <si>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</si>
  <si>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</si>
  <si>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</si>
  <si>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</si>
  <si>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</si>
  <si>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</si>
  <si>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</si>
  <si>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</si>
  <si>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</si>
  <si>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</si>
  <si>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</si>
  <si>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</si>
  <si>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</si>
  <si>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</si>
  <si>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</si>
  <si>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</si>
  <si>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</si>
  <si>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</si>
  <si>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</si>
  <si>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</si>
  <si>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</si>
  <si>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</si>
  <si>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</si>
  <si>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</si>
  <si>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</si>
  <si>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</si>
  <si>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</si>
  <si>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</si>
  <si>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</si>
  <si>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</si>
  <si>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</si>
  <si>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</si>
  <si>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</si>
  <si>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</si>
  <si>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</si>
  <si>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</si>
  <si>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</si>
  <si>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</si>
  <si>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</si>
  <si>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</si>
  <si>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</si>
  <si>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</si>
  <si>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</si>
  <si>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</si>
  <si>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</si>
  <si>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</si>
  <si>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</si>
  <si>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</si>
  <si>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</si>
  <si>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</si>
  <si>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</si>
  <si>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</si>
  <si>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</si>
  <si>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</si>
  <si>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</si>
  <si>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</si>
  <si>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</si>
  <si>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</si>
  <si>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</si>
  <si>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</si>
  <si>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</si>
  <si>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</si>
  <si>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</si>
  <si>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</si>
  <si>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</si>
  <si>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</si>
  <si>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</si>
  <si>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</si>
  <si>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</si>
  <si>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</si>
  <si>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</si>
  <si>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</si>
  <si>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</si>
  <si>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</si>
  <si>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</si>
  <si>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</si>
  <si>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</si>
  <si>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</si>
  <si>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</si>
  <si>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</si>
  <si>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</si>
  <si>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</si>
  <si>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</si>
  <si>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</si>
  <si>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</si>
  <si>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</si>
  <si>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</si>
  <si>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</si>
  <si>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</si>
  <si>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</si>
  <si>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</si>
  <si>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</si>
  <si>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</si>
  <si>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</si>
  <si>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</si>
  <si>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</si>
  <si>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</si>
  <si>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</si>
  <si>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</si>
  <si>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</si>
  <si>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</si>
  <si>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</si>
  <si>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</si>
  <si>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</si>
  <si>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</si>
  <si>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</si>
  <si>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</si>
  <si>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</si>
  <si>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</si>
  <si>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</si>
  <si>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</si>
  <si>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</si>
  <si>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</si>
  <si>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</si>
  <si>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</si>
  <si>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</si>
  <si>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</si>
  <si>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</si>
  <si>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</si>
  <si>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</si>
  <si>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</si>
  <si>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</si>
  <si>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</si>
  <si>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</si>
  <si>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</si>
  <si>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</si>
  <si>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</si>
  <si>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</si>
  <si>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</si>
  <si>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</si>
  <si>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</si>
  <si>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</si>
  <si>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</si>
  <si>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</si>
  <si>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</si>
  <si>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</si>
  <si>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</si>
  <si>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</si>
  <si>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</si>
  <si>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</si>
  <si>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</si>
  <si>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</si>
  <si>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</si>
  <si>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</si>
  <si>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</si>
  <si>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</si>
  <si>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</si>
  <si>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</si>
  <si>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</si>
  <si>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</si>
  <si>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</si>
  <si>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</si>
  <si>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</si>
  <si>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</si>
  <si>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</si>
  <si>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</si>
  <si>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</si>
  <si>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</si>
  <si>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</si>
  <si>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</si>
  <si>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</si>
  <si>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</si>
  <si>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</si>
  <si>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</si>
  <si>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</si>
  <si>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</si>
  <si>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</si>
  <si>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</si>
  <si>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</si>
  <si>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</si>
  <si>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</si>
  <si>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</si>
  <si>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</si>
  <si>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</si>
  <si>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</si>
  <si>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</si>
  <si>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</si>
  <si>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</si>
  <si>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</si>
  <si>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</si>
  <si>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</si>
  <si>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</si>
  <si>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</si>
  <si>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</si>
  <si>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</si>
  <si>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</si>
  <si>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</si>
  <si>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</si>
  <si>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</si>
  <si>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</si>
  <si>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</si>
  <si>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</si>
  <si>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</si>
  <si>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</si>
  <si>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</si>
  <si>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</si>
  <si>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</si>
  <si>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</si>
  <si>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</si>
  <si>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</si>
  <si>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</si>
  <si>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</si>
  <si>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</si>
  <si>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</si>
  <si>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</si>
  <si>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</si>
  <si>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</si>
  <si>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</si>
  <si>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</si>
  <si>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</si>
  <si>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</si>
  <si>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</si>
  <si>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</si>
  <si>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</si>
  <si>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</si>
  <si>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</si>
  <si>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</si>
  <si>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</si>
  <si>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</si>
  <si>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</si>
  <si>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</si>
  <si>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</si>
  <si>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</si>
  <si>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</si>
  <si>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</si>
  <si>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</si>
  <si>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</si>
  <si>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</si>
  <si>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</si>
  <si>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</si>
  <si>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</si>
  <si>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</si>
  <si>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</si>
  <si>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</si>
  <si>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</si>
  <si>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</si>
  <si>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</si>
  <si>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</si>
  <si>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</si>
  <si>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</si>
  <si>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</si>
  <si>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</si>
  <si>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</si>
  <si>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</si>
  <si>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</si>
  <si>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</si>
  <si>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</si>
  <si>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</si>
  <si>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</si>
  <si>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</si>
  <si>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</si>
  <si>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</si>
  <si>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</si>
  <si>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</si>
  <si>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</si>
  <si>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</si>
  <si>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</si>
  <si>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</si>
  <si>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</si>
  <si>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</si>
  <si>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</si>
  <si>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</si>
  <si>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</si>
  <si>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</si>
  <si>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</si>
  <si>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</si>
  <si>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</si>
  <si>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</si>
  <si>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</si>
  <si>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</si>
  <si>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</si>
  <si>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</si>
  <si>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</si>
  <si>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</si>
  <si>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</si>
  <si>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</si>
  <si>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</si>
  <si>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</si>
  <si>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</si>
  <si>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</si>
  <si>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</si>
  <si>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</si>
  <si>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</si>
  <si>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</si>
  <si>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</si>
  <si>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</si>
  <si>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</si>
  <si>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</si>
  <si>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</si>
  <si>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</si>
  <si>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</si>
  <si>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</si>
  <si>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</si>
  <si>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</si>
  <si>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</si>
  <si>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</si>
  <si>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</si>
  <si>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</si>
  <si>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</si>
  <si>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</si>
  <si>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</si>
  <si>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</si>
  <si>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</si>
  <si>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</si>
  <si>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</si>
  <si>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</si>
  <si>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</si>
  <si>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</si>
  <si>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</si>
  <si>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</si>
  <si>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</si>
  <si>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</si>
  <si>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</si>
  <si>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</si>
  <si>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</si>
  <si>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</si>
  <si>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</si>
  <si>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</si>
  <si>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</si>
  <si>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</si>
  <si>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</si>
  <si>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</si>
  <si>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</si>
  <si>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</si>
  <si>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</si>
  <si>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</si>
  <si>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</si>
  <si>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</si>
  <si>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</si>
  <si>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</si>
  <si>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</si>
  <si>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</si>
  <si>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</si>
  <si>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</si>
  <si>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</si>
  <si>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</si>
  <si>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</si>
  <si>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</si>
  <si>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</si>
  <si>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</si>
  <si>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</si>
  <si>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</si>
  <si>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</si>
  <si>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</si>
  <si>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</si>
  <si>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</si>
  <si>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</si>
  <si>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</si>
  <si>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</si>
  <si>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</si>
  <si>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</si>
  <si>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</si>
  <si>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</si>
  <si>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</si>
  <si>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</si>
  <si>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</si>
  <si>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</si>
  <si>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</si>
  <si>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</si>
  <si>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</si>
  <si>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</si>
  <si>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</si>
  <si>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</si>
  <si>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</si>
  <si>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</si>
  <si>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</si>
  <si>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</si>
  <si>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</si>
  <si>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</si>
  <si>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</si>
  <si>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</si>
  <si>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</si>
  <si>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</si>
  <si>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</si>
  <si>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</si>
  <si>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</si>
  <si>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</si>
  <si>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</si>
  <si>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</si>
  <si>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</si>
  <si>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</si>
  <si>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</si>
  <si>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</si>
  <si>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</si>
  <si>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</si>
  <si>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</si>
  <si>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</si>
  <si>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</si>
  <si>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</si>
  <si>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</si>
  <si>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</si>
  <si>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</si>
  <si>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</si>
  <si>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</si>
  <si>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</si>
  <si>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</si>
  <si>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</si>
  <si>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</si>
  <si>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</si>
  <si>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</si>
  <si>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</si>
  <si>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</si>
  <si>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</si>
  <si>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</si>
  <si>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</si>
  <si>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</si>
  <si>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</si>
  <si>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</si>
  <si>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</si>
  <si>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</si>
  <si>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</si>
  <si>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</si>
  <si>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</si>
  <si>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</si>
  <si>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</si>
  <si>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</si>
  <si>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</si>
  <si>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</si>
  <si>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</si>
  <si>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</si>
  <si>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</si>
  <si>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</si>
  <si>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</si>
  <si>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</si>
  <si>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</si>
  <si>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</si>
  <si>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</si>
  <si>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</si>
  <si>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</si>
  <si>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</si>
  <si>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</si>
  <si>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</si>
  <si>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</si>
  <si>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</si>
  <si>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</si>
  <si>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</si>
  <si>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</si>
  <si>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</si>
  <si>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</si>
  <si>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</si>
  <si>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</si>
  <si>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</si>
  <si>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</si>
  <si>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</si>
  <si>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</si>
  <si>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</si>
  <si>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</si>
  <si>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</si>
  <si>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</si>
  <si>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</si>
  <si>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</si>
  <si>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</si>
  <si>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</si>
  <si>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</si>
  <si>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</si>
  <si>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</si>
  <si>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</si>
  <si>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</si>
  <si>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</si>
  <si>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</si>
  <si>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</si>
  <si>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</si>
  <si>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</si>
  <si>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</si>
  <si>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</si>
  <si>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</si>
  <si>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</si>
  <si>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</si>
  <si>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</si>
  <si>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</si>
  <si>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</si>
  <si>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</si>
  <si>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</si>
  <si>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</si>
  <si>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</si>
  <si>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</si>
  <si>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</si>
  <si>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</si>
  <si>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</si>
  <si>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</si>
  <si>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</si>
  <si>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</si>
  <si>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</si>
  <si>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</si>
  <si>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</si>
  <si>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</si>
  <si>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</si>
  <si>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</si>
  <si>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</si>
  <si>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</si>
  <si>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</si>
  <si>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</si>
  <si>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</si>
  <si>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</si>
  <si>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</si>
  <si>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</si>
  <si>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</si>
  <si>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</si>
  <si>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</si>
  <si>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</si>
  <si>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</si>
  <si>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</si>
  <si>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</si>
  <si>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</si>
  <si>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</si>
  <si>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</si>
  <si>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</si>
  <si>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</si>
  <si>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</si>
  <si>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</si>
  <si>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</si>
  <si>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</si>
  <si>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</si>
  <si>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</si>
  <si>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</si>
  <si>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</si>
  <si>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</si>
  <si>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</si>
  <si>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</si>
  <si>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</si>
  <si>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</si>
  <si>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</si>
  <si>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</si>
  <si>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</si>
  <si>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</si>
  <si>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</si>
  <si>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</si>
  <si>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</si>
  <si>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</si>
  <si>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</si>
  <si>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</si>
  <si>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</si>
  <si>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</si>
  <si>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</si>
  <si>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</si>
  <si>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</si>
  <si>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</si>
  <si>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</si>
  <si>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</si>
  <si>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</si>
  <si>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</si>
  <si>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</si>
  <si>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</si>
  <si>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</si>
  <si>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</si>
  <si>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</si>
  <si>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</si>
  <si>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</si>
  <si>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</si>
  <si>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</si>
  <si>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</si>
  <si>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</si>
  <si>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</si>
  <si>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</si>
  <si>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</si>
  <si>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</si>
  <si>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</si>
  <si>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</si>
  <si>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</si>
  <si>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</si>
  <si>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</si>
  <si>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</si>
  <si>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</si>
  <si>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</si>
  <si>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</si>
  <si>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</si>
  <si>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</si>
  <si>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</si>
  <si>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</si>
  <si>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</si>
  <si>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</si>
  <si>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</si>
  <si>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</si>
  <si>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</si>
  <si>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</si>
  <si>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</si>
  <si>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</si>
  <si>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</si>
  <si>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</si>
  <si>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</si>
  <si>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</si>
  <si>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</si>
  <si>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</si>
  <si>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</si>
  <si>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</si>
  <si>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</si>
  <si>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</si>
  <si>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</si>
  <si>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</si>
  <si>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</si>
  <si>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</si>
  <si>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</si>
  <si>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</si>
  <si>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</si>
  <si>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</si>
  <si>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</si>
  <si>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</si>
  <si>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</si>
  <si>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</si>
  <si>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</si>
  <si>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</si>
  <si>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</si>
  <si>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</si>
  <si>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</si>
  <si>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</si>
  <si>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</si>
  <si>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</si>
  <si>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</si>
  <si>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</si>
  <si>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</si>
  <si>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</si>
  <si>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</si>
  <si>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</si>
  <si>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</si>
  <si>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</si>
  <si>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</si>
  <si>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</si>
  <si>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</si>
  <si>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</si>
  <si>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</si>
  <si>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</si>
  <si>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</si>
  <si>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</si>
  <si>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</si>
  <si>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</si>
  <si>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</si>
  <si>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</si>
  <si>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</si>
  <si>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</si>
  <si>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</si>
  <si>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</si>
  <si>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</si>
  <si>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</si>
  <si>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</si>
  <si>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</si>
  <si>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</si>
  <si>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</si>
  <si>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</si>
  <si>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</si>
  <si>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</si>
  <si>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</si>
  <si>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</si>
  <si>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</si>
  <si>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</si>
  <si>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</si>
  <si>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</si>
  <si>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</si>
  <si>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</si>
  <si>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</si>
  <si>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</si>
  <si>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</si>
  <si>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</si>
  <si>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</si>
  <si>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</si>
  <si>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</si>
  <si>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</si>
  <si>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</si>
  <si>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</si>
  <si>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</si>
  <si>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</si>
  <si>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</si>
  <si>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</si>
  <si>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</si>
  <si>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</si>
  <si>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</si>
  <si>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</si>
  <si>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</si>
  <si>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</si>
  <si>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</si>
  <si>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</si>
  <si>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</si>
  <si>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</si>
  <si>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</si>
  <si>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</si>
  <si>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</si>
  <si>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</si>
  <si>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</si>
  <si>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</si>
  <si>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</si>
  <si>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</si>
  <si>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</si>
  <si>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</si>
  <si>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</si>
  <si>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</si>
  <si>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</si>
  <si>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</si>
  <si>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</si>
  <si>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</si>
  <si>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</si>
  <si>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</si>
  <si>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</si>
  <si>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</si>
  <si>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</si>
  <si>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</si>
  <si>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</si>
  <si>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</si>
  <si>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</si>
  <si>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</si>
  <si>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</si>
  <si>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</si>
  <si>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</si>
  <si>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</si>
  <si>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</si>
  <si>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</si>
  <si>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</si>
  <si>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</si>
  <si>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</si>
  <si>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</si>
  <si>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</si>
  <si>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</si>
  <si>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</si>
  <si>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</si>
  <si>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</si>
  <si>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</si>
  <si>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</si>
  <si>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</si>
  <si>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</si>
  <si>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</si>
  <si>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</si>
  <si>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</si>
  <si>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</si>
  <si>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</si>
  <si>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</si>
  <si>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</si>
  <si>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</si>
  <si>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</si>
  <si>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</si>
  <si>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</si>
  <si>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</si>
  <si>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</si>
  <si>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</si>
  <si>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</si>
  <si>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</si>
  <si>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</si>
  <si>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</si>
  <si>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</si>
  <si>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</si>
  <si>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</si>
  <si>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</si>
  <si>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</si>
  <si>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</si>
  <si>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</si>
  <si>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</si>
  <si>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</si>
  <si>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</si>
  <si>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</si>
  <si>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</si>
  <si>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</si>
  <si>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</si>
  <si>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</si>
  <si>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</si>
  <si>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</si>
  <si>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</si>
  <si>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</si>
  <si>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</si>
  <si>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</si>
  <si>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</si>
  <si>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</si>
  <si>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</si>
  <si>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</si>
  <si>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</si>
  <si>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</si>
  <si>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</si>
  <si>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</si>
  <si>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</si>
  <si>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</si>
  <si>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</si>
  <si>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</si>
  <si>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</si>
  <si>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</si>
  <si>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</si>
  <si>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</si>
  <si>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</si>
  <si>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</si>
  <si>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</si>
  <si>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</si>
  <si>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</si>
  <si>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</si>
  <si>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</si>
  <si>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</si>
  <si>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</si>
  <si>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</si>
  <si>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</si>
  <si>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</si>
  <si>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</si>
  <si>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</si>
  <si>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</si>
  <si>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</si>
  <si>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</si>
  <si>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</si>
  <si>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</si>
  <si>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</si>
  <si>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</si>
  <si>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</si>
  <si>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</si>
  <si>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</si>
  <si>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</si>
  <si>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</si>
  <si>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</si>
  <si>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</si>
  <si>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</si>
  <si>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</si>
  <si>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</si>
  <si>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</si>
  <si>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</si>
  <si>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</si>
  <si>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</si>
  <si>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</si>
  <si>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</si>
  <si>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</si>
  <si>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</si>
  <si>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</si>
  <si>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</si>
  <si>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</si>
  <si>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</si>
  <si>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</si>
  <si>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</si>
  <si>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</si>
  <si>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</si>
  <si>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</si>
  <si>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</si>
  <si>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</si>
  <si>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</si>
  <si>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</si>
  <si>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</si>
  <si>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</si>
  <si>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</si>
  <si>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</si>
  <si>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</si>
  <si>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</si>
  <si>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</si>
  <si>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</si>
  <si>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</si>
  <si>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</si>
  <si>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</si>
  <si>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</si>
  <si>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</si>
  <si>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</si>
  <si>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</si>
  <si>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</si>
  <si>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</si>
  <si>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</si>
  <si>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</si>
  <si>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</si>
  <si>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</si>
  <si>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</si>
  <si>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</si>
  <si>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</si>
  <si>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</si>
  <si>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</si>
  <si>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</si>
  <si>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</si>
  <si>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</si>
  <si>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</si>
  <si>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</si>
  <si>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</si>
  <si>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</si>
  <si>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</si>
  <si>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</si>
  <si>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</si>
  <si>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</si>
  <si>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</si>
  <si>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</si>
  <si>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</si>
  <si>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</si>
  <si>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</si>
  <si>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</si>
  <si>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</si>
  <si>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</si>
  <si>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</si>
  <si>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</si>
  <si>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</si>
  <si>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</si>
  <si>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</si>
  <si>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</si>
  <si>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</si>
  <si>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</si>
  <si>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</si>
  <si>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</si>
  <si>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</si>
  <si>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</si>
  <si>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</si>
  <si>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</si>
  <si>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</si>
  <si>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</si>
  <si>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</si>
  <si>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</si>
  <si>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</si>
  <si>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</si>
  <si>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</si>
  <si>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</si>
  <si>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</si>
  <si>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</si>
  <si>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</si>
  <si>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</si>
  <si>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</si>
  <si>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</si>
  <si>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</si>
  <si>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</si>
  <si>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</si>
  <si>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</si>
  <si>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</si>
  <si>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</si>
  <si>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</si>
  <si>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</si>
  <si>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</si>
  <si>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</si>
  <si>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</si>
  <si>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</si>
  <si>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</si>
  <si>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</si>
  <si>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</si>
  <si>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</si>
  <si>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</si>
  <si>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</si>
  <si>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</si>
  <si>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</si>
  <si>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</si>
  <si>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</si>
  <si>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</si>
  <si>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</si>
  <si>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</si>
  <si>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</si>
  <si>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</si>
  <si>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</si>
  <si>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</si>
  <si>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</si>
  <si>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</si>
  <si>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</si>
  <si>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</si>
  <si>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</si>
  <si>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</si>
  <si>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</si>
  <si>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</si>
  <si>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</si>
  <si>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</si>
  <si>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</si>
  <si>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</si>
  <si>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</si>
  <si>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</si>
  <si>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</si>
  <si>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</si>
  <si>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</si>
  <si>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</si>
  <si>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</si>
  <si>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</si>
  <si>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</si>
  <si>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</si>
  <si>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</si>
  <si>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</si>
  <si>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</si>
  <si>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</si>
  <si>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</si>
  <si>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</si>
  <si>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</si>
  <si>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</si>
  <si>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</si>
  <si>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</si>
  <si>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</si>
  <si>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</si>
  <si>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</si>
  <si>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</si>
  <si>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</si>
  <si>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</si>
  <si>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</si>
  <si>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</si>
  <si>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</si>
  <si>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</si>
  <si>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</si>
  <si>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</si>
  <si>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</si>
  <si>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</si>
  <si>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</si>
  <si>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</si>
  <si>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</si>
  <si>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</si>
  <si>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</si>
  <si>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</si>
  <si>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</si>
  <si>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</si>
  <si>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</si>
  <si>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</si>
  <si>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</si>
  <si>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</si>
  <si>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</si>
  <si>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</si>
  <si>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</si>
  <si>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</si>
  <si>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</si>
  <si>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</si>
  <si>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</si>
  <si>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</si>
  <si>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</si>
  <si>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</si>
  <si>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</si>
  <si>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</si>
  <si>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</si>
  <si>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</si>
  <si>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</si>
  <si>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</si>
  <si>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</si>
  <si>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</si>
  <si>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</si>
  <si>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</si>
  <si>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</si>
  <si>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</si>
  <si>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</si>
  <si>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</si>
  <si>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</si>
  <si>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</si>
  <si>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</si>
  <si>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</si>
  <si>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</si>
  <si>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</si>
  <si>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</si>
  <si>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</si>
  <si>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</si>
  <si>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</si>
  <si>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</si>
  <si>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</si>
  <si>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</si>
  <si>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</si>
  <si>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</si>
  <si>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</si>
  <si>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</si>
  <si>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</si>
  <si>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</si>
  <si>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</si>
  <si>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</si>
  <si>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</si>
  <si>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</si>
  <si>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</si>
  <si>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</si>
  <si>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</si>
  <si>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</si>
  <si>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</si>
  <si>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</si>
  <si>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</si>
  <si>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</si>
  <si>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</si>
  <si>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</si>
  <si>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</si>
  <si>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</si>
  <si>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</si>
  <si>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</si>
  <si>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</si>
  <si>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</si>
  <si>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</si>
  <si>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</si>
  <si>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</si>
  <si>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</si>
  <si>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</si>
  <si>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</si>
  <si>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</si>
  <si>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</si>
  <si>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</si>
  <si>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</si>
  <si>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</si>
  <si>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</si>
  <si>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</si>
  <si>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</si>
  <si>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</si>
  <si>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</si>
  <si>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</si>
  <si>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</si>
  <si>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</si>
  <si>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</si>
  <si>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</si>
  <si>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</si>
  <si>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</si>
  <si>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</si>
  <si>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</si>
  <si>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</si>
  <si>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</si>
  <si>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</si>
  <si>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</si>
  <si>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</si>
  <si>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</si>
  <si>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</si>
  <si>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</si>
  <si>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</si>
  <si>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</si>
  <si>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</si>
  <si>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</si>
  <si>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</si>
  <si>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</si>
  <si>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</si>
  <si>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</si>
  <si>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</si>
  <si>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</si>
  <si>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</si>
  <si>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</si>
  <si>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</si>
  <si>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</si>
  <si>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</si>
  <si>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</si>
  <si>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</si>
  <si>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</si>
  <si>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</si>
  <si>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</si>
  <si>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</si>
  <si>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</si>
  <si>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</si>
  <si>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</si>
  <si>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</si>
  <si>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</si>
  <si>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</si>
  <si>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</si>
  <si>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</si>
  <si>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</si>
  <si>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</si>
  <si>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</si>
  <si>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</si>
  <si>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</si>
  <si>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</si>
  <si>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</si>
  <si>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</si>
  <si>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</si>
  <si>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</si>
  <si>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</si>
  <si>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</si>
  <si>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</si>
  <si>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</si>
  <si>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</si>
  <si>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</si>
  <si>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</si>
  <si>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</si>
  <si>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</si>
  <si>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</si>
  <si>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</si>
  <si>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</si>
  <si>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</si>
  <si>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</si>
  <si>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</si>
  <si>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</si>
  <si>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</si>
  <si>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</si>
  <si>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</si>
  <si>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</si>
  <si>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</si>
  <si>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</si>
  <si>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</si>
  <si>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</si>
  <si>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</si>
  <si>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</si>
  <si>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</si>
  <si>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</si>
  <si>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</si>
  <si>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</si>
  <si>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</si>
  <si>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</si>
  <si>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</si>
  <si>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</si>
  <si>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</si>
  <si>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</si>
  <si>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</si>
  <si>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</si>
  <si>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</si>
  <si>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</si>
  <si>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</si>
  <si>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</si>
  <si>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</si>
  <si>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</si>
  <si>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</si>
  <si>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</si>
  <si>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</si>
  <si>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</si>
  <si>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</si>
  <si>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</si>
  <si>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</si>
  <si>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</si>
  <si>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</si>
  <si>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</si>
  <si>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</si>
  <si>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</si>
  <si>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</si>
  <si>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</si>
  <si>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</si>
  <si>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</si>
  <si>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</si>
  <si>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</si>
  <si>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</si>
  <si>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</si>
  <si>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</si>
  <si>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</si>
  <si>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</si>
  <si>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</si>
  <si>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</si>
  <si>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</si>
  <si>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</si>
  <si>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</si>
  <si>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</si>
  <si>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</si>
  <si>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</si>
  <si>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</si>
  <si>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</si>
  <si>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</si>
  <si>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</si>
  <si>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</si>
  <si>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</si>
  <si>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</si>
  <si>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</si>
  <si>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</si>
  <si>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</si>
  <si>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</si>
  <si>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</si>
  <si>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</si>
  <si>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</si>
  <si>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</si>
  <si>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</si>
  <si>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</si>
  <si>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</si>
  <si>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</si>
  <si>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</si>
  <si>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</si>
  <si>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</si>
  <si>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</si>
  <si>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</si>
  <si>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</si>
  <si>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</si>
  <si>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</si>
  <si>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</si>
  <si>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</si>
  <si>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</si>
  <si>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</si>
  <si>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</si>
  <si>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</si>
  <si>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</si>
  <si>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</si>
  <si>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</si>
  <si>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</si>
  <si>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</si>
  <si>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</si>
  <si>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</si>
  <si>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</si>
  <si>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</si>
  <si>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</si>
  <si>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</si>
  <si>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</si>
  <si>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</si>
  <si>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</si>
  <si>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</si>
  <si>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</si>
  <si>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</si>
  <si>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</si>
  <si>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</si>
  <si>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</si>
  <si>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</si>
  <si>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</si>
  <si>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</si>
  <si>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</si>
  <si>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</si>
  <si>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</si>
  <si>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</si>
  <si>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</si>
  <si>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</si>
  <si>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</si>
  <si>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</si>
  <si>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</si>
  <si>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</si>
  <si>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</si>
  <si>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</si>
  <si>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</si>
  <si>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</si>
  <si>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</si>
  <si>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</si>
  <si>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</si>
  <si>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</si>
  <si>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</si>
  <si>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</si>
  <si>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</si>
  <si>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</si>
  <si>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</si>
  <si>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</si>
  <si>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</si>
  <si>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</si>
  <si>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</si>
  <si>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</si>
  <si>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</si>
  <si>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</si>
  <si>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</si>
  <si>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</si>
  <si>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</si>
  <si>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</si>
  <si>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</si>
  <si>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</si>
  <si>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</si>
  <si>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</si>
  <si>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</si>
  <si>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</si>
  <si>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</si>
  <si>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</si>
  <si>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</si>
  <si>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</si>
  <si>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</si>
  <si>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</si>
  <si>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</si>
  <si>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</si>
  <si>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</si>
  <si>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</si>
  <si>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</si>
  <si>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</si>
  <si>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</si>
  <si>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</si>
  <si>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</si>
  <si>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</si>
  <si>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</si>
  <si>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</si>
  <si>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</si>
  <si>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</si>
  <si>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</si>
  <si>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</si>
  <si>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</si>
  <si>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</si>
  <si>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</si>
  <si>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</si>
  <si>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</si>
  <si>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</si>
  <si>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</si>
  <si>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</si>
  <si>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</si>
  <si>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</si>
  <si>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</si>
  <si>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</si>
  <si>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</si>
  <si>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</si>
  <si>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</si>
  <si>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</si>
  <si>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</si>
  <si>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</si>
  <si>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</si>
  <si>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</si>
  <si>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</si>
  <si>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</si>
  <si>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</si>
  <si>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</si>
  <si>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</si>
  <si>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</si>
  <si>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</si>
  <si>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</si>
  <si>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</si>
  <si>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</si>
  <si>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</si>
  <si>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</si>
  <si>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</si>
  <si>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</si>
  <si>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</si>
  <si>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</si>
  <si>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</si>
  <si>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</si>
  <si>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</si>
  <si>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</si>
  <si>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</si>
  <si>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</si>
  <si>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</si>
  <si>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</si>
  <si>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</si>
  <si>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</si>
  <si>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</si>
  <si>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</si>
  <si>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</si>
  <si>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</si>
  <si>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</si>
  <si>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</si>
  <si>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</si>
  <si>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</si>
  <si>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</si>
  <si>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</si>
  <si>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</si>
  <si>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</si>
  <si>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</si>
  <si>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</si>
  <si>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</si>
  <si>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</si>
  <si>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</si>
  <si>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</si>
  <si>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</si>
  <si>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</si>
  <si>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</si>
  <si>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</si>
  <si>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</si>
  <si>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</si>
  <si>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</si>
  <si>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</si>
  <si>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</si>
  <si>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</si>
  <si>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</si>
  <si>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</si>
  <si>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</si>
  <si>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</si>
  <si>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</si>
  <si>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</si>
  <si>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</si>
  <si>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</si>
  <si>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</si>
  <si>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</si>
  <si>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</si>
  <si>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</si>
  <si>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</si>
  <si>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</si>
  <si>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</si>
  <si>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</si>
  <si>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</si>
  <si>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</si>
  <si>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</si>
  <si>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</si>
  <si>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</si>
  <si>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</si>
  <si>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</si>
  <si>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</si>
  <si>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</si>
  <si>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</si>
  <si>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</si>
  <si>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</si>
  <si>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</si>
  <si>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</si>
  <si>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</si>
  <si>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</si>
  <si>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</si>
  <si>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</si>
  <si>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</si>
  <si>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</si>
  <si>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</si>
  <si>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</si>
  <si>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</si>
  <si>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</si>
  <si>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</si>
  <si>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</si>
  <si>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</si>
  <si>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</si>
  <si>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</si>
  <si>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</si>
  <si>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</si>
  <si>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</si>
  <si>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</si>
  <si>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</si>
  <si>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</si>
  <si>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</si>
  <si>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</si>
  <si>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</si>
  <si>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</si>
  <si>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</si>
  <si>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</si>
  <si>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</si>
  <si>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</si>
  <si>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</si>
  <si>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</si>
  <si>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</si>
  <si>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</si>
  <si>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</si>
  <si>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</si>
  <si>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</si>
  <si>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</si>
  <si>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</si>
  <si>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</si>
  <si>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</si>
  <si>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</si>
  <si>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</si>
  <si>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</si>
  <si>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</si>
  <si>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</si>
  <si>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</si>
  <si>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</si>
  <si>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</si>
  <si>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</si>
  <si>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</si>
  <si>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</si>
  <si>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</si>
  <si>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</si>
  <si>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</si>
  <si>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</si>
  <si>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</si>
  <si>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</si>
  <si>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</si>
  <si>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</si>
  <si>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</si>
  <si>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</si>
  <si>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</si>
  <si>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</si>
  <si>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</si>
  <si>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</si>
  <si>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</si>
  <si>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</si>
  <si>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</si>
  <si>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</si>
  <si>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</si>
  <si>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</si>
  <si>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</si>
  <si>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</si>
  <si>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</si>
  <si>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</si>
  <si>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</si>
  <si>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</si>
  <si>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</si>
  <si>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</si>
  <si>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</si>
  <si>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</si>
  <si>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</si>
  <si>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</si>
  <si>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</si>
  <si>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</si>
  <si>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</si>
  <si>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</si>
  <si>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</si>
  <si>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</si>
  <si>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</si>
  <si>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</si>
  <si>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</si>
  <si>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</si>
  <si>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</si>
  <si>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</si>
  <si>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</si>
  <si>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</si>
  <si>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</si>
  <si>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</si>
  <si>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</si>
  <si>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</si>
  <si>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</si>
  <si>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</si>
  <si>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</si>
  <si>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</si>
  <si>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</si>
  <si>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</si>
  <si>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</si>
  <si>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</si>
  <si>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</si>
  <si>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</si>
  <si>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</si>
  <si>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</si>
  <si>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</si>
  <si>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</si>
  <si>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</si>
  <si>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</si>
  <si>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</si>
  <si>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</si>
  <si>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</si>
  <si>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</si>
  <si>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</si>
  <si>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</si>
  <si>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</si>
  <si>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</si>
  <si>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</si>
  <si>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</si>
  <si>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</si>
  <si>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</si>
  <si>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</si>
  <si>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</si>
  <si>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</si>
  <si>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</si>
  <si>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</si>
  <si>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</si>
  <si>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</si>
  <si>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</si>
  <si>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</si>
  <si>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</si>
  <si>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</si>
  <si>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</si>
  <si>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</si>
  <si>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</si>
  <si>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</si>
  <si>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</si>
  <si>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</si>
  <si>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</si>
  <si>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</si>
  <si>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</si>
  <si>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</si>
  <si>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</si>
  <si>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</si>
  <si>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</si>
  <si>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</si>
  <si>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</si>
  <si>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</si>
  <si>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</si>
  <si>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</si>
  <si>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</si>
  <si>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</si>
  <si>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</si>
  <si>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</si>
  <si>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</si>
  <si>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</si>
  <si>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</si>
  <si>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</si>
  <si>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</si>
  <si>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</si>
  <si>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</si>
  <si>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</si>
  <si>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</si>
  <si>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</si>
  <si>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</si>
  <si>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</si>
  <si>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</si>
  <si>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</si>
  <si>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</si>
  <si>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</si>
  <si>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</si>
  <si>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</si>
  <si>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</si>
  <si>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</si>
  <si>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</si>
  <si>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</si>
  <si>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</si>
  <si>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</si>
  <si>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</si>
  <si>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</si>
  <si>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</si>
  <si>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</si>
  <si>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</si>
  <si>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</si>
  <si>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</si>
  <si>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</si>
  <si>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</si>
  <si>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</si>
  <si>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</si>
  <si>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</si>
  <si>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</si>
  <si>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</si>
  <si>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</si>
  <si>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</si>
  <si>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</si>
  <si>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</si>
  <si>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</si>
  <si>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</si>
  <si>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</si>
  <si>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</si>
  <si>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</si>
  <si>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</si>
  <si>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</si>
  <si>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</si>
  <si>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</si>
  <si>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</si>
  <si>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</si>
  <si>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</si>
  <si>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</si>
  <si>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</si>
  <si>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</si>
  <si>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</si>
  <si>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</si>
  <si>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</si>
  <si>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</si>
  <si>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</si>
  <si>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</si>
  <si>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</si>
  <si>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</si>
  <si>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</si>
  <si>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</si>
  <si>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</si>
  <si>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</si>
  <si>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</si>
  <si>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</si>
  <si>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</si>
  <si>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</si>
  <si>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</si>
  <si>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</si>
  <si>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</si>
  <si>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</si>
  <si>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</si>
  <si>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</si>
  <si>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</si>
  <si>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</si>
  <si>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</si>
  <si>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</si>
  <si>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</si>
  <si>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</si>
  <si>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</si>
  <si>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</si>
  <si>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</si>
  <si>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</si>
  <si>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</si>
  <si>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</si>
  <si>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</si>
  <si>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</si>
  <si>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</si>
  <si>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</si>
  <si>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</si>
  <si>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</si>
  <si>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</si>
  <si>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</si>
  <si>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</si>
  <si>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</si>
  <si>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</si>
  <si>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</si>
  <si>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</si>
  <si>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</si>
  <si>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</si>
  <si>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</si>
  <si>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</si>
  <si>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</si>
  <si>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</si>
  <si>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</si>
  <si>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</si>
  <si>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</si>
  <si>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</si>
  <si>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</si>
  <si>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</si>
  <si>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</si>
  <si>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</si>
  <si>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</si>
  <si>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</si>
  <si>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</si>
  <si>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</si>
  <si>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</si>
  <si>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</si>
  <si>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</si>
  <si>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</si>
  <si>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</si>
  <si>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</si>
  <si>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</si>
  <si>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</si>
  <si>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</si>
  <si>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</si>
  <si>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</si>
  <si>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</si>
  <si>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</si>
  <si>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</si>
  <si>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</si>
  <si>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</si>
  <si>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</si>
  <si>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</si>
  <si>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</si>
  <si>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</si>
  <si>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</si>
  <si>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</si>
  <si>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</si>
  <si>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</si>
  <si>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</si>
  <si>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</si>
  <si>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</si>
  <si>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</si>
  <si>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</si>
  <si>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</si>
  <si>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</si>
  <si>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</si>
  <si>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</si>
  <si>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</si>
  <si>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</si>
  <si>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</si>
  <si>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</si>
  <si>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</si>
  <si>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</si>
  <si>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</si>
  <si>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</si>
  <si>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</si>
  <si>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</si>
  <si>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</si>
  <si>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</si>
  <si>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</si>
  <si>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</si>
  <si>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</si>
  <si>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</si>
  <si>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</si>
  <si>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</si>
  <si>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</si>
  <si>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</si>
  <si>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</si>
  <si>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</si>
  <si>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</si>
  <si>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</si>
  <si>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</si>
  <si>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</si>
  <si>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</si>
  <si>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</si>
  <si>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</si>
  <si>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</si>
  <si>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</si>
  <si>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</si>
  <si>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</si>
  <si>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</si>
  <si>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</si>
  <si>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</si>
  <si>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</si>
  <si>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</si>
  <si>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</si>
  <si>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</si>
  <si>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</si>
  <si>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</si>
  <si>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</si>
  <si>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</si>
  <si>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</si>
  <si>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</si>
  <si>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</si>
  <si>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</si>
  <si>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</si>
  <si>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</si>
  <si>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</si>
  <si>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</si>
  <si>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</si>
  <si>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</si>
  <si>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</si>
  <si>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</si>
  <si>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</si>
  <si>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</si>
  <si>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</si>
  <si>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</si>
  <si>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</si>
  <si>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</si>
  <si>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</si>
  <si>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</si>
  <si>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</si>
  <si>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</si>
  <si>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</si>
  <si>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</si>
  <si>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</si>
  <si>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</si>
  <si>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</si>
  <si>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</si>
  <si>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</si>
  <si>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</si>
  <si>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</si>
  <si>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</si>
  <si>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</si>
  <si>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</si>
  <si>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</si>
  <si>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</si>
  <si>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</si>
  <si>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</si>
  <si>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</si>
  <si>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</si>
  <si>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</si>
  <si>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</si>
  <si>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</si>
  <si>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</si>
  <si>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</si>
  <si>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</si>
  <si>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</si>
  <si>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</si>
  <si>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</si>
  <si>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</si>
  <si>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</si>
  <si>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</si>
  <si>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</si>
  <si>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</si>
  <si>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</si>
  <si>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</si>
  <si>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</si>
  <si>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</si>
  <si>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</si>
  <si>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</si>
  <si>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</si>
  <si>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</si>
  <si>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</si>
  <si>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</si>
  <si>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</si>
  <si>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</si>
  <si>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</si>
  <si>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</si>
  <si>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</si>
  <si>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</si>
  <si>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</si>
  <si>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</si>
  <si>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</si>
  <si>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</si>
  <si>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</si>
  <si>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</si>
  <si>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</si>
  <si>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</si>
  <si>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</si>
  <si>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</si>
  <si>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</si>
  <si>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</si>
  <si>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</si>
  <si>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</si>
  <si>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</si>
  <si>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</si>
  <si>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</si>
  <si>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</si>
  <si>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</si>
  <si>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</si>
  <si>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</si>
  <si>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</si>
  <si>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</si>
  <si>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</si>
  <si>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</si>
  <si>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</si>
  <si>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</si>
  <si>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</si>
  <si>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</si>
  <si>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</si>
  <si>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</si>
  <si>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</si>
  <si>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</si>
  <si>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</si>
  <si>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</si>
  <si>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</si>
  <si>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</si>
  <si>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</si>
  <si>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</si>
  <si>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</si>
  <si>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</si>
  <si>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</si>
  <si>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</si>
  <si>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</si>
  <si>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</si>
  <si>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</si>
  <si>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</si>
  <si>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</si>
  <si>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</si>
  <si>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</si>
  <si>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</si>
  <si>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</si>
  <si>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</si>
  <si>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</si>
  <si>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</si>
  <si>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</si>
  <si>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</si>
  <si>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</si>
  <si>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</si>
  <si>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</si>
  <si>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</si>
  <si>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</si>
  <si>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</si>
  <si>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</si>
  <si>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</si>
  <si>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</si>
  <si>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</si>
  <si>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</si>
  <si>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</si>
  <si>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</si>
  <si>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</si>
  <si>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</si>
  <si>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</si>
  <si>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</si>
  <si>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</si>
  <si>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</si>
  <si>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</si>
  <si>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</si>
  <si>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</si>
  <si>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</si>
  <si>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</si>
  <si>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</si>
  <si>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</si>
  <si>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</si>
  <si>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</si>
  <si>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</si>
  <si>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</si>
  <si>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</si>
  <si>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</si>
  <si>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</si>
  <si>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</si>
  <si>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</si>
  <si>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</si>
  <si>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</si>
  <si>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</si>
  <si>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</si>
  <si>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</si>
  <si>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</si>
  <si>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</si>
  <si>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</si>
  <si>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</si>
  <si>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</si>
  <si>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</si>
  <si>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</si>
  <si>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</si>
  <si>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</si>
  <si>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</si>
  <si>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</si>
  <si>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</si>
  <si>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</si>
  <si>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</si>
  <si>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</si>
  <si>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</si>
  <si>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</si>
  <si>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</si>
  <si>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</si>
  <si>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</si>
  <si>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</si>
  <si>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</si>
  <si>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</si>
  <si>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</si>
  <si>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</si>
  <si>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</si>
  <si>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</si>
  <si>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</si>
  <si>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</si>
  <si>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</si>
  <si>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</si>
  <si>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</si>
  <si>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</si>
  <si>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</si>
  <si>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</si>
  <si>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</si>
  <si>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</si>
  <si>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</si>
  <si>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</si>
  <si>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</si>
  <si>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</si>
  <si>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</si>
  <si>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</si>
  <si>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</si>
  <si>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</si>
  <si>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</si>
  <si>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</si>
  <si>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</si>
  <si>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</si>
  <si>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</si>
  <si>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</si>
  <si>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</si>
  <si>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</si>
  <si>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</si>
  <si>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</si>
  <si>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</si>
  <si>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</si>
  <si>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</si>
  <si>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</si>
  <si>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</si>
  <si>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</si>
  <si>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</si>
  <si>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</si>
  <si>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</si>
  <si>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</si>
  <si>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</si>
  <si>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</si>
  <si>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</si>
  <si>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</si>
  <si>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</si>
  <si>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</si>
  <si>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</si>
  <si>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</si>
  <si>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</si>
  <si>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</si>
  <si>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</si>
  <si>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</si>
  <si>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</si>
  <si>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</si>
  <si>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</si>
  <si>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</si>
  <si>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</si>
  <si>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</si>
  <si>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</si>
  <si>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</si>
  <si>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</si>
  <si>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</si>
  <si>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</si>
  <si>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</si>
  <si>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</si>
  <si>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</si>
  <si>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</si>
  <si>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</si>
  <si>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</si>
  <si>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</si>
  <si>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</si>
  <si>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</si>
  <si>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</si>
  <si>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</si>
  <si>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</si>
  <si>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</si>
  <si>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</si>
  <si>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</si>
  <si>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</si>
  <si>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</si>
  <si>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</si>
  <si>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</si>
  <si>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</si>
  <si>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</si>
  <si>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</si>
  <si>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</si>
  <si>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</si>
  <si>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</si>
  <si>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</si>
  <si>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</si>
  <si>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</si>
  <si>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</si>
  <si>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</si>
  <si>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</si>
  <si>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</si>
  <si>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</si>
  <si>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</si>
  <si>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</si>
  <si>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</si>
  <si>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</si>
  <si>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</si>
  <si>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</si>
  <si>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</si>
  <si>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</si>
  <si>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</si>
  <si>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</si>
  <si>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</si>
  <si>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</si>
  <si>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</si>
  <si>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</si>
  <si>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</si>
  <si>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</si>
  <si>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</si>
  <si>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</si>
  <si>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</si>
  <si>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</si>
  <si>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</si>
  <si>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</si>
  <si>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</si>
  <si>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</si>
  <si>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</si>
  <si>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</si>
  <si>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</si>
  <si>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</si>
  <si>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</si>
  <si>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</si>
  <si>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</si>
  <si>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</si>
  <si>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</si>
  <si>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</si>
  <si>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</si>
  <si>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</si>
  <si>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</si>
  <si>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</si>
  <si>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</si>
  <si>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</si>
  <si>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</si>
  <si>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</si>
  <si>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</si>
  <si>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</si>
  <si>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</si>
  <si>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</si>
  <si>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</si>
  <si>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</si>
  <si>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</si>
  <si>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</si>
  <si>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</si>
  <si>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</si>
  <si>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</si>
  <si>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</si>
  <si>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</si>
  <si>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</si>
  <si>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</si>
  <si>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</si>
  <si>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</si>
  <si>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</si>
  <si>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</si>
  <si>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</si>
  <si>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</si>
  <si>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</si>
  <si>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</si>
  <si>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</si>
  <si>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</si>
  <si>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</si>
  <si>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</si>
  <si>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</si>
  <si>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</si>
  <si>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</si>
  <si>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</si>
  <si>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</si>
  <si>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</si>
  <si>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</si>
  <si>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</si>
  <si>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</si>
  <si>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</si>
  <si>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</si>
  <si>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</si>
  <si>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</si>
  <si>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</si>
  <si>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</si>
  <si>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</si>
  <si>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</si>
  <si>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</si>
  <si>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</si>
  <si>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</si>
  <si>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</si>
  <si>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</si>
  <si>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</si>
  <si>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</si>
  <si>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</si>
  <si>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</si>
  <si>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</si>
  <si>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</si>
  <si>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</si>
  <si>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</si>
  <si>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</si>
  <si>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</si>
  <si>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</si>
  <si>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</si>
  <si>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</si>
  <si>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</si>
  <si>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</si>
  <si>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</si>
  <si>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</si>
  <si>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</si>
  <si>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</si>
  <si>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</si>
  <si>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</si>
  <si>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</si>
  <si>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</si>
  <si>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</si>
  <si>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</si>
  <si>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</si>
  <si>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</si>
  <si>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</si>
  <si>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</si>
  <si>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</si>
  <si>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</si>
  <si>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</si>
  <si>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</si>
  <si>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</si>
  <si>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</si>
  <si>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</si>
  <si>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</si>
  <si>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</si>
  <si>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</si>
  <si>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</si>
  <si>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</si>
  <si>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</si>
  <si>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</si>
  <si>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</si>
  <si>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</si>
  <si>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</si>
  <si>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</si>
  <si>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</si>
  <si>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</si>
  <si>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</si>
  <si>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</si>
  <si>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</si>
  <si>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</si>
  <si>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</si>
  <si>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</si>
  <si>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</si>
  <si>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</si>
  <si>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</si>
  <si>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</si>
  <si>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</si>
  <si>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</si>
  <si>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</si>
  <si>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</si>
  <si>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</si>
  <si>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</si>
  <si>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</si>
  <si>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</si>
  <si>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</si>
  <si>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</si>
  <si>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</si>
  <si>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</si>
  <si>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</si>
  <si>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</si>
  <si>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</si>
  <si>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</si>
  <si>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</si>
  <si>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</si>
  <si>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</si>
  <si>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</si>
  <si>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</si>
  <si>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</si>
  <si>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</si>
  <si>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</si>
  <si>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</si>
  <si>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</si>
  <si>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</si>
  <si>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</si>
  <si>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</si>
  <si>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</si>
  <si>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</si>
  <si>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</si>
  <si>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</si>
  <si>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</si>
  <si>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</si>
  <si>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</si>
  <si>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</si>
  <si>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</si>
  <si>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</si>
  <si>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</si>
  <si>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</si>
  <si>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</si>
  <si>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</si>
  <si>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</si>
  <si>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</si>
  <si>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</si>
  <si>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</si>
  <si>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</si>
  <si>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</si>
  <si>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</si>
  <si>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</si>
  <si>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</si>
  <si>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</si>
  <si>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</si>
  <si>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</si>
  <si>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</si>
  <si>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</si>
  <si>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</si>
  <si>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</si>
  <si>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</si>
  <si>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</si>
  <si>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</si>
  <si>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</si>
  <si>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</si>
  <si>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</si>
  <si>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</si>
  <si>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</si>
  <si>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</si>
  <si>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</si>
  <si>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</si>
  <si>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</si>
  <si>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</si>
  <si>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</si>
  <si>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</si>
  <si>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</si>
  <si>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</si>
  <si>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</si>
  <si>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</si>
  <si>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</si>
  <si>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</si>
  <si>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</si>
  <si>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</si>
  <si>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</si>
  <si>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</si>
  <si>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</si>
  <si>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</si>
  <si>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</si>
  <si>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</si>
  <si>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</si>
  <si>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</si>
  <si>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</si>
  <si>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</si>
  <si>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</si>
  <si>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</si>
  <si>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</si>
  <si>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</si>
  <si>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</si>
  <si>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</si>
  <si>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</si>
  <si>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</si>
  <si>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</si>
  <si>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</si>
  <si>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</si>
  <si>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</si>
  <si>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</si>
  <si>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</si>
  <si>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</si>
  <si>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</si>
  <si>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</si>
  <si>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</si>
  <si>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</si>
  <si>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</si>
  <si>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</si>
  <si>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</si>
  <si>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</si>
  <si>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</si>
  <si>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</si>
  <si>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</si>
  <si>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</si>
  <si>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</si>
  <si>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</si>
  <si>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</si>
  <si>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</si>
  <si>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</si>
  <si>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</si>
  <si>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</si>
  <si>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</si>
  <si>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</si>
  <si>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</si>
  <si>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</si>
  <si>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</si>
  <si>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</si>
  <si>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</si>
  <si>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</si>
  <si>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</si>
  <si>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</si>
  <si>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</si>
  <si>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</si>
  <si>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</si>
  <si>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</si>
  <si>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</si>
  <si>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</si>
  <si>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</si>
  <si>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</si>
  <si>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</si>
  <si>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</si>
  <si>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</si>
  <si>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</si>
  <si>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</si>
  <si>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</si>
  <si>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</si>
  <si>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</si>
  <si>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</si>
  <si>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</si>
  <si>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</si>
  <si>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</si>
  <si>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</si>
  <si>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</si>
  <si>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</si>
  <si>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</si>
  <si>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</si>
  <si>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</si>
  <si>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</si>
  <si>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</si>
  <si>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</si>
  <si>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</si>
  <si>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</si>
  <si>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</si>
  <si>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</si>
  <si>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</si>
  <si>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</si>
  <si>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</si>
  <si>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</si>
  <si>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</si>
  <si>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</si>
  <si>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</si>
  <si>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</si>
  <si>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</si>
  <si>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</si>
  <si>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</si>
  <si>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</si>
  <si>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</si>
  <si>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</si>
  <si>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</si>
  <si>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</si>
  <si>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</si>
  <si>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</si>
  <si>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</si>
  <si>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</si>
  <si>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</si>
  <si>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</si>
  <si>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</si>
  <si>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</si>
  <si>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</si>
  <si>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</si>
  <si>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</si>
  <si>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</si>
  <si>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</si>
  <si>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</si>
  <si>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</si>
  <si>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</si>
  <si>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</si>
  <si>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</si>
  <si>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</si>
  <si>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</si>
  <si>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</si>
  <si>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</si>
  <si>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</si>
  <si>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</si>
  <si>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</si>
  <si>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</si>
  <si>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</si>
  <si>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</si>
  <si>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</si>
  <si>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</si>
  <si>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</si>
  <si>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</si>
  <si>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</si>
  <si>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</si>
  <si>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</si>
  <si>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</si>
  <si>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</si>
  <si>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</si>
  <si>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</si>
  <si>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</si>
  <si>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</si>
  <si>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</si>
  <si>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</si>
  <si>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</si>
  <si>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</si>
  <si>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</si>
  <si>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</si>
  <si>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</si>
  <si>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</si>
  <si>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</si>
  <si>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</si>
  <si>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</si>
  <si>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</si>
  <si>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</si>
  <si>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</si>
  <si>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</si>
  <si>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</si>
  <si>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</si>
  <si>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</si>
  <si>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</si>
  <si>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</si>
  <si>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</si>
  <si>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</si>
  <si>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</si>
  <si>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</si>
  <si>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</si>
  <si>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</si>
  <si>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</si>
  <si>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</si>
  <si>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</si>
  <si>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</si>
  <si>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</si>
  <si>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</si>
  <si>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</si>
  <si>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</si>
  <si>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</si>
  <si>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</si>
  <si>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</si>
  <si>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</si>
  <si>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</si>
  <si>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</si>
  <si>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</si>
  <si>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</si>
  <si>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</si>
  <si>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</si>
  <si>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</si>
  <si>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</si>
  <si>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</si>
  <si>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</si>
  <si>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</si>
  <si>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</si>
  <si>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</si>
  <si>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</si>
  <si>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</si>
  <si>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</si>
  <si>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</si>
  <si>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</si>
  <si>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</si>
  <si>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</si>
  <si>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</si>
  <si>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</si>
  <si>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</si>
  <si>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</si>
  <si>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</si>
  <si>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</si>
  <si>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</si>
  <si>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</si>
  <si>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</si>
  <si>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</si>
  <si>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</si>
  <si>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</si>
  <si>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</si>
  <si>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</si>
  <si>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</si>
  <si>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</si>
  <si>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</si>
  <si>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</si>
  <si>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</si>
  <si>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</si>
  <si>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</si>
  <si>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</si>
  <si>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</si>
  <si>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</si>
  <si>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</si>
  <si>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</si>
  <si>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</si>
  <si>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</si>
  <si>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</si>
  <si>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</si>
  <si>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</si>
  <si>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</si>
  <si>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</si>
  <si>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</si>
  <si>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</si>
  <si>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</si>
  <si>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</si>
  <si>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</si>
  <si>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</si>
  <si>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</si>
  <si>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</si>
  <si>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</si>
  <si>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</si>
  <si>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</si>
  <si>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</si>
  <si>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</si>
  <si>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</si>
  <si>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</si>
  <si>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</si>
  <si>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</si>
  <si>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</si>
  <si>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</si>
  <si>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</si>
  <si>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</si>
  <si>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</si>
  <si>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</si>
  <si>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</si>
  <si>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</si>
  <si>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</si>
  <si>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</si>
  <si>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</si>
  <si>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</si>
  <si>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</si>
  <si>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</si>
  <si>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</si>
  <si>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</si>
  <si>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</si>
  <si>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</si>
  <si>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</si>
  <si>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</si>
  <si>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</si>
  <si>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</si>
  <si>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</si>
  <si>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</si>
  <si>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</si>
  <si>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</si>
  <si>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</si>
  <si>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</si>
  <si>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</si>
  <si>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</si>
  <si>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</si>
  <si>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</si>
  <si>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</si>
  <si>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</si>
  <si>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</si>
  <si>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</si>
  <si>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</si>
  <si>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</si>
  <si>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</si>
  <si>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</si>
  <si>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</si>
  <si>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</si>
  <si>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</si>
  <si>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</si>
  <si>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</si>
  <si>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</si>
  <si>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</si>
  <si>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</si>
  <si>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</si>
  <si>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</si>
  <si>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</si>
  <si>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</si>
  <si>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</si>
  <si>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</si>
  <si>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</si>
  <si>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</si>
  <si>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</si>
  <si>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</si>
  <si>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</si>
  <si>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</si>
  <si>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</si>
  <si>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</si>
  <si>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</si>
  <si>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</si>
  <si>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</si>
  <si>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</si>
  <si>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</si>
  <si>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</si>
  <si>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</si>
  <si>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</si>
  <si>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</si>
  <si>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</si>
  <si>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</si>
  <si>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</si>
  <si>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</si>
  <si>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</si>
  <si>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</si>
  <si>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</si>
  <si>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</si>
  <si>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</si>
  <si>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</si>
  <si>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</si>
  <si>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</si>
  <si>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</si>
  <si>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</si>
  <si>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</si>
  <si>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</si>
  <si>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</si>
  <si>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</si>
  <si>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</si>
  <si>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</si>
  <si>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</si>
  <si>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</si>
  <si>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</si>
  <si>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</si>
  <si>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</si>
  <si>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</si>
  <si>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</si>
  <si>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</si>
  <si>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</si>
  <si>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</si>
  <si>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</si>
  <si>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</si>
  <si>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</si>
  <si>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</si>
  <si>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</si>
  <si>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</si>
  <si>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</si>
  <si>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</si>
  <si>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</si>
  <si>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</si>
  <si>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</si>
  <si>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</si>
  <si>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</si>
  <si>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</si>
  <si>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</si>
  <si>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</si>
  <si>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</si>
  <si>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</si>
  <si>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</si>
  <si>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</si>
  <si>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</si>
  <si>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</si>
  <si>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</si>
  <si>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</si>
  <si>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</si>
  <si>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</si>
  <si>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</si>
  <si>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</si>
  <si>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</si>
  <si>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</si>
  <si>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</si>
  <si>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</si>
  <si>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</si>
  <si>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</si>
  <si>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</si>
  <si>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</si>
  <si>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</si>
  <si>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</si>
  <si>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</si>
  <si>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</si>
  <si>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</si>
  <si>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</si>
  <si>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</si>
  <si>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</si>
  <si>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</si>
  <si>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</si>
  <si>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</si>
  <si>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</si>
  <si>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</si>
  <si>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</si>
  <si>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</si>
  <si>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</si>
  <si>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</si>
  <si>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</si>
  <si>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</si>
  <si>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</si>
  <si>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</si>
  <si>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</si>
  <si>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</si>
  <si>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</si>
  <si>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</si>
  <si>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</si>
  <si>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</si>
  <si>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</si>
  <si>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</si>
  <si>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</si>
  <si>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</si>
  <si>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</si>
  <si>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</si>
  <si>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</si>
  <si>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</si>
  <si>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</si>
  <si>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</si>
  <si>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</si>
  <si>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</si>
  <si>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</si>
  <si>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</si>
  <si>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</si>
  <si>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</si>
  <si>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</si>
  <si>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</si>
  <si>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</si>
  <si>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</si>
  <si>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</si>
  <si>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</si>
  <si>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</si>
  <si>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</si>
  <si>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</si>
  <si>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</si>
  <si>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</si>
  <si>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</si>
  <si>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</si>
  <si>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</si>
  <si>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</si>
  <si>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</si>
  <si>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</si>
  <si>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</si>
  <si>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</si>
  <si>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</si>
  <si>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</si>
  <si>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</si>
  <si>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</si>
  <si>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</si>
  <si>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</si>
  <si>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</si>
  <si>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</si>
  <si>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</si>
  <si>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</si>
  <si>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</si>
  <si>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</si>
  <si>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</si>
  <si>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</si>
  <si>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</si>
  <si>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</si>
  <si>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</si>
  <si>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</si>
  <si>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</si>
  <si>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</si>
  <si>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</si>
  <si>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</si>
  <si>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</si>
  <si>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</si>
  <si>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</si>
  <si>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</si>
  <si>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</si>
  <si>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</si>
  <si>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</si>
  <si>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</si>
  <si>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</si>
  <si>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</si>
  <si>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</si>
  <si>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</si>
  <si>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</si>
  <si>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</si>
  <si>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</si>
  <si>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</si>
  <si>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</si>
  <si>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</si>
  <si>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</si>
  <si>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</si>
  <si>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</si>
  <si>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</si>
  <si>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</si>
  <si>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</si>
  <si>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</si>
  <si>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</si>
  <si>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</si>
  <si>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</si>
  <si>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</si>
  <si>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</si>
  <si>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</si>
  <si>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</si>
  <si>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</si>
  <si>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</si>
  <si>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</si>
  <si>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</si>
  <si>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</si>
  <si>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</si>
  <si>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</si>
  <si>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</si>
  <si>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</si>
  <si>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</si>
  <si>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</si>
  <si>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</si>
  <si>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</si>
  <si>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</si>
  <si>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</si>
  <si>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</si>
  <si>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</si>
  <si>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</si>
  <si>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</si>
  <si>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</si>
  <si>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</si>
  <si>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</si>
  <si>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</si>
  <si>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</si>
  <si>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</si>
  <si>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</si>
  <si>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</si>
  <si>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</si>
  <si>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</si>
  <si>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</si>
  <si>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</si>
  <si>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</si>
  <si>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</si>
  <si>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</si>
  <si>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</si>
  <si>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</si>
  <si>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</si>
  <si>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</si>
  <si>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</si>
  <si>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</si>
  <si>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</si>
  <si>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</si>
  <si>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</si>
  <si>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</si>
  <si>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</si>
  <si>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</si>
  <si>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</si>
  <si>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</si>
  <si>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</si>
  <si>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</si>
  <si>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</si>
  <si>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</si>
  <si>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</si>
  <si>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</si>
  <si>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</si>
  <si>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</si>
  <si>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</si>
  <si>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</si>
  <si>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</si>
  <si>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</si>
  <si>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</si>
  <si>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</si>
  <si>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</si>
  <si>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</si>
  <si>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</si>
  <si>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</si>
  <si>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</si>
  <si>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</si>
  <si>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</si>
  <si>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</si>
  <si>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</si>
  <si>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</si>
  <si>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</si>
  <si>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</si>
  <si>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</si>
  <si>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</si>
  <si>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</si>
  <si>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</si>
  <si>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</si>
  <si>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</si>
  <si>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</si>
  <si>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</si>
  <si>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</si>
  <si>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</si>
  <si>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</si>
  <si>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</si>
  <si>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</si>
  <si>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</si>
  <si>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</si>
  <si>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</si>
  <si>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</si>
  <si>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</si>
  <si>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</si>
  <si>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</si>
  <si>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</si>
  <si>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</si>
  <si>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</si>
  <si>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</si>
  <si>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</si>
  <si>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</si>
  <si>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</si>
  <si>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</si>
  <si>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</si>
  <si>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</si>
  <si>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</si>
  <si>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</si>
  <si>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</si>
  <si>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</si>
  <si>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</si>
  <si>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Srednja škola Dugo Selo</t>
  </si>
  <si>
    <t>Ul. Stjepana Ferenčaka 25</t>
  </si>
  <si>
    <t>Petra Mićić</t>
  </si>
  <si>
    <t>01/2756-002</t>
  </si>
  <si>
    <t>01/2756-001</t>
  </si>
  <si>
    <t>petra.micic1@skole.hr</t>
  </si>
  <si>
    <t>ured@ss-dugo-selo-skole.hr</t>
  </si>
  <si>
    <t>Darinka Svetec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</si>
</sst>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73" fillId="7" borderId="99"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18" fillId="0" borderId="25"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5751592</v>
      </c>
      <c r="D2" s="58">
        <f>PRRAS!E12</f>
        <v>6397741</v>
      </c>
      <c r="E2" s="58">
        <v>0</v>
      </c>
      <c r="F2" s="58">
        <v>0</v>
      </c>
      <c r="G2" s="59">
        <f t="shared" ref="G2:G65" si="0">(B2/1000)*(C2*1+D2*2)</f>
        <v>18547.074000000001</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8" t="s">
        <v>3010</v>
      </c>
      <c r="K3" s="46" t="str">
        <f>RefStr!B27</f>
        <v>NE</v>
      </c>
      <c r="L3" s="46">
        <f>IF(RefStr!B27="DA",1,0)</f>
        <v>0</v>
      </c>
    </row>
    <row r="4" spans="1:12" x14ac:dyDescent="0.2">
      <c r="A4" s="52">
        <v>151</v>
      </c>
      <c r="B4" s="53">
        <f>PRRAS!C14</f>
        <v>3</v>
      </c>
      <c r="C4" s="53">
        <f>PRRAS!D14</f>
        <v>0</v>
      </c>
      <c r="D4" s="53">
        <f>PRRAS!E14</f>
        <v>0</v>
      </c>
      <c r="E4" s="53">
        <v>0</v>
      </c>
      <c r="F4" s="53">
        <v>0</v>
      </c>
      <c r="G4" s="54">
        <f t="shared" si="0"/>
        <v>0</v>
      </c>
      <c r="H4" s="54">
        <f t="shared" si="1"/>
        <v>0</v>
      </c>
      <c r="I4" s="55">
        <v>0</v>
      </c>
      <c r="J4" s="208" t="s">
        <v>4224</v>
      </c>
      <c r="K4" s="46" t="str">
        <f>RefStr!B29</f>
        <v>NE</v>
      </c>
      <c r="L4" s="46">
        <f>IF(RefStr!B29="DA",1,0)</f>
        <v>0</v>
      </c>
    </row>
    <row r="5" spans="1:12" x14ac:dyDescent="0.2">
      <c r="A5" s="52">
        <v>151</v>
      </c>
      <c r="B5" s="53">
        <f>PRRAS!C15</f>
        <v>4</v>
      </c>
      <c r="C5" s="53">
        <f>PRRAS!D15</f>
        <v>0</v>
      </c>
      <c r="D5" s="53">
        <f>PRRAS!E15</f>
        <v>0</v>
      </c>
      <c r="E5" s="53">
        <v>0</v>
      </c>
      <c r="F5" s="53">
        <v>0</v>
      </c>
      <c r="G5" s="54">
        <f t="shared" si="0"/>
        <v>0</v>
      </c>
      <c r="H5" s="54">
        <f t="shared" si="1"/>
        <v>0</v>
      </c>
      <c r="I5" s="55">
        <v>0</v>
      </c>
      <c r="J5" s="208" t="s">
        <v>4225</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8" t="s">
        <v>3878</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23704</v>
      </c>
      <c r="L10" s="46">
        <f>INT(VALUE(RefStr!B6))</f>
        <v>23704</v>
      </c>
    </row>
    <row r="11" spans="1:12" x14ac:dyDescent="0.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01635867</v>
      </c>
      <c r="L11" s="46">
        <f>INT(VALUE(RefStr!B8))</f>
        <v>1635867</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Srednja škola Dugo Selo</v>
      </c>
      <c r="L12" s="46">
        <f>LEN(Skriveni!K12)</f>
        <v>23</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10370</v>
      </c>
      <c r="L13" s="46">
        <f>INT(VALUE(RefStr!B12))</f>
        <v>10370</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Dugo Selo</v>
      </c>
      <c r="L14" s="46">
        <f>LEN(Skriveni!K14)</f>
        <v>9</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Ul. Stjepana Ferenčaka 25</v>
      </c>
      <c r="L15" s="46">
        <f>LEN(Skriveni!K15)</f>
        <v>25</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8532</v>
      </c>
      <c r="L17" s="46">
        <f>INT(VALUE(RefStr!B18))</f>
        <v>8532</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8" t="s">
        <v>4022</v>
      </c>
      <c r="K19" s="46" t="str">
        <f>TEXT(RefStr!B22,"000")</f>
        <v>101</v>
      </c>
      <c r="L19" s="46">
        <f>INT(VALUE(RefStr!B22))</f>
        <v>101</v>
      </c>
    </row>
    <row r="20" spans="1:12" x14ac:dyDescent="0.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01</v>
      </c>
      <c r="L20" s="46">
        <f>IF(ISERROR(RefStr!H3),0,INT(VALUE(RefStr!H3)))</f>
        <v>1</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66045650689</v>
      </c>
      <c r="L21" s="46">
        <f>INT(VALUE(RefStr!K14))</f>
        <v>66045650689</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Petra Mićić</v>
      </c>
      <c r="L22" s="46">
        <f>LEN(RefStr!H25)</f>
        <v>11</v>
      </c>
    </row>
    <row r="23" spans="1:12" x14ac:dyDescent="0.2">
      <c r="A23" s="52">
        <v>151</v>
      </c>
      <c r="B23" s="53">
        <f>PRRAS!C33</f>
        <v>22</v>
      </c>
      <c r="C23" s="53">
        <f>PRRAS!D33</f>
        <v>0</v>
      </c>
      <c r="D23" s="53">
        <f>PRRAS!E33</f>
        <v>0</v>
      </c>
      <c r="E23" s="53">
        <v>0</v>
      </c>
      <c r="F23" s="53">
        <v>0</v>
      </c>
      <c r="G23" s="54">
        <f t="shared" si="0"/>
        <v>0</v>
      </c>
      <c r="H23" s="54">
        <f t="shared" si="1"/>
        <v>0</v>
      </c>
      <c r="I23" s="55">
        <v>0</v>
      </c>
      <c r="J23" s="208" t="s">
        <v>503</v>
      </c>
      <c r="K23" s="46" t="str">
        <f>TRIM(RefStr!H27)</f>
        <v>01/2756-002</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01/2756-001</v>
      </c>
      <c r="L24" s="46">
        <f>LEN(RefStr!K27)</f>
        <v>11</v>
      </c>
    </row>
    <row r="25" spans="1:12" x14ac:dyDescent="0.2">
      <c r="A25" s="52">
        <v>151</v>
      </c>
      <c r="B25" s="53">
        <f>PRRAS!C35</f>
        <v>24</v>
      </c>
      <c r="C25" s="53">
        <f>PRRAS!D35</f>
        <v>0</v>
      </c>
      <c r="D25" s="53">
        <f>PRRAS!E35</f>
        <v>0</v>
      </c>
      <c r="E25" s="53">
        <v>0</v>
      </c>
      <c r="F25" s="53">
        <v>0</v>
      </c>
      <c r="G25" s="54">
        <f t="shared" si="0"/>
        <v>0</v>
      </c>
      <c r="H25" s="54">
        <f t="shared" si="1"/>
        <v>0</v>
      </c>
      <c r="I25" s="55">
        <v>0</v>
      </c>
      <c r="J25" s="208" t="s">
        <v>505</v>
      </c>
      <c r="K25" s="46" t="str">
        <f>TRIM(RefStr!H29)</f>
        <v>petra.micic1@skole.hr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ured@ss-dugo-selo-skole.hr</v>
      </c>
      <c r="L26" s="46">
        <f>LEN(RefStr!H31)</f>
        <v>26</v>
      </c>
    </row>
    <row r="27" spans="1:12" x14ac:dyDescent="0.2">
      <c r="A27" s="52">
        <v>151</v>
      </c>
      <c r="B27" s="53">
        <f>PRRAS!C37</f>
        <v>26</v>
      </c>
      <c r="C27" s="53">
        <f>PRRAS!D37</f>
        <v>0</v>
      </c>
      <c r="D27" s="53">
        <f>PRRAS!E37</f>
        <v>0</v>
      </c>
      <c r="E27" s="53">
        <v>0</v>
      </c>
      <c r="F27" s="53">
        <v>0</v>
      </c>
      <c r="G27" s="54">
        <f t="shared" si="0"/>
        <v>0</v>
      </c>
      <c r="H27" s="54">
        <f t="shared" si="1"/>
        <v>0</v>
      </c>
      <c r="I27" s="55">
        <v>0</v>
      </c>
      <c r="J27" s="208" t="s">
        <v>509</v>
      </c>
      <c r="K27" s="46" t="str">
        <f>TRIM(RefStr!H33)</f>
        <v>Darinka Svetec</v>
      </c>
      <c r="L27" s="46">
        <f>LEN(RefStr!H33)</f>
        <v>14</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81.879.609,57</v>
      </c>
      <c r="L28" s="46">
        <f>SUM(G2:G1580)</f>
        <v>81879609.572999999</v>
      </c>
    </row>
    <row r="29" spans="1:12" x14ac:dyDescent="0.2">
      <c r="A29" s="52">
        <v>151</v>
      </c>
      <c r="B29" s="53">
        <f>PRRAS!C39</f>
        <v>28</v>
      </c>
      <c r="C29" s="53">
        <f>PRRAS!D39</f>
        <v>0</v>
      </c>
      <c r="D29" s="53">
        <f>PRRAS!E39</f>
        <v>0</v>
      </c>
      <c r="E29" s="53">
        <v>0</v>
      </c>
      <c r="F29" s="53">
        <v>0</v>
      </c>
      <c r="G29" s="54">
        <f t="shared" si="0"/>
        <v>0</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81135036.415999979</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744573.15700000001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5186906</v>
      </c>
      <c r="D46" s="53">
        <f>PRRAS!E56</f>
        <v>5893572</v>
      </c>
      <c r="E46" s="53">
        <v>0</v>
      </c>
      <c r="F46" s="53">
        <v>0</v>
      </c>
      <c r="G46" s="54">
        <f t="shared" si="0"/>
        <v>763832.25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5158279</v>
      </c>
      <c r="D64" s="53">
        <f>PRRAS!E74</f>
        <v>5546223</v>
      </c>
      <c r="E64" s="53">
        <v>0</v>
      </c>
      <c r="F64" s="53">
        <v>0</v>
      </c>
      <c r="G64" s="54">
        <f t="shared" si="0"/>
        <v>1023795.675</v>
      </c>
      <c r="H64" s="54">
        <f t="shared" si="1"/>
        <v>0</v>
      </c>
      <c r="I64" s="55">
        <v>0</v>
      </c>
    </row>
    <row r="65" spans="1:9" x14ac:dyDescent="0.2">
      <c r="A65" s="52">
        <v>151</v>
      </c>
      <c r="B65" s="53">
        <f>PRRAS!C75</f>
        <v>64</v>
      </c>
      <c r="C65" s="53">
        <f>PRRAS!D75</f>
        <v>5144779</v>
      </c>
      <c r="D65" s="53">
        <f>PRRAS!E75</f>
        <v>5546223</v>
      </c>
      <c r="E65" s="53">
        <v>0</v>
      </c>
      <c r="F65" s="53">
        <v>0</v>
      </c>
      <c r="G65" s="54">
        <f t="shared" si="0"/>
        <v>1039182.4</v>
      </c>
      <c r="H65" s="54">
        <f t="shared" si="1"/>
        <v>0</v>
      </c>
      <c r="I65" s="55">
        <v>0</v>
      </c>
    </row>
    <row r="66" spans="1:9" x14ac:dyDescent="0.2">
      <c r="A66" s="52">
        <v>151</v>
      </c>
      <c r="B66" s="53">
        <f>PRRAS!C76</f>
        <v>65</v>
      </c>
      <c r="C66" s="53">
        <f>PRRAS!D76</f>
        <v>13500</v>
      </c>
      <c r="D66" s="53">
        <f>PRRAS!E76</f>
        <v>0</v>
      </c>
      <c r="E66" s="53">
        <v>0</v>
      </c>
      <c r="F66" s="53">
        <v>0</v>
      </c>
      <c r="G66" s="54">
        <f t="shared" ref="G66:G125" si="2">(B66/1000)*(C66*1+D66*2)</f>
        <v>877.5</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28627</v>
      </c>
      <c r="D70" s="53">
        <f>PRRAS!E80</f>
        <v>347349</v>
      </c>
      <c r="E70" s="53">
        <v>0</v>
      </c>
      <c r="F70" s="53">
        <v>0</v>
      </c>
      <c r="G70" s="54">
        <f t="shared" si="2"/>
        <v>49909.425000000003</v>
      </c>
      <c r="H70" s="54">
        <f t="shared" si="3"/>
        <v>0</v>
      </c>
      <c r="I70" s="55">
        <v>0</v>
      </c>
    </row>
    <row r="71" spans="1:9" x14ac:dyDescent="0.2">
      <c r="A71" s="52">
        <v>151</v>
      </c>
      <c r="B71" s="53">
        <f>PRRAS!C81</f>
        <v>70</v>
      </c>
      <c r="C71" s="53">
        <f>PRRAS!D81</f>
        <v>28627</v>
      </c>
      <c r="D71" s="53">
        <f>PRRAS!E81</f>
        <v>347349</v>
      </c>
      <c r="E71" s="53">
        <v>0</v>
      </c>
      <c r="F71" s="53">
        <v>0</v>
      </c>
      <c r="G71" s="54">
        <f t="shared" si="2"/>
        <v>50632.750000000007</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69</v>
      </c>
      <c r="D78" s="53">
        <f>PRRAS!E88</f>
        <v>54</v>
      </c>
      <c r="E78" s="53">
        <v>0</v>
      </c>
      <c r="F78" s="53">
        <v>0</v>
      </c>
      <c r="G78" s="54">
        <f t="shared" si="2"/>
        <v>13.629</v>
      </c>
      <c r="H78" s="54">
        <f t="shared" si="3"/>
        <v>0</v>
      </c>
      <c r="I78" s="55">
        <v>0</v>
      </c>
    </row>
    <row r="79" spans="1:9" x14ac:dyDescent="0.2">
      <c r="A79" s="52">
        <v>151</v>
      </c>
      <c r="B79" s="53">
        <f>PRRAS!C89</f>
        <v>78</v>
      </c>
      <c r="C79" s="53">
        <f>PRRAS!D89</f>
        <v>69</v>
      </c>
      <c r="D79" s="53">
        <f>PRRAS!E89</f>
        <v>54</v>
      </c>
      <c r="E79" s="53">
        <v>0</v>
      </c>
      <c r="F79" s="53">
        <v>0</v>
      </c>
      <c r="G79" s="54">
        <f t="shared" si="2"/>
        <v>13.805999999999999</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69</v>
      </c>
      <c r="D81" s="53">
        <f>PRRAS!E91</f>
        <v>54</v>
      </c>
      <c r="E81" s="53">
        <v>0</v>
      </c>
      <c r="F81" s="53">
        <v>0</v>
      </c>
      <c r="G81" s="54">
        <f t="shared" si="2"/>
        <v>14.16</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641</v>
      </c>
      <c r="D102" s="53">
        <f>PRRAS!E112</f>
        <v>532</v>
      </c>
      <c r="E102" s="53">
        <v>0</v>
      </c>
      <c r="F102" s="53">
        <v>0</v>
      </c>
      <c r="G102" s="54">
        <f t="shared" si="2"/>
        <v>172.20500000000001</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641</v>
      </c>
      <c r="D108" s="53">
        <f>PRRAS!E118</f>
        <v>532</v>
      </c>
      <c r="E108" s="53">
        <v>0</v>
      </c>
      <c r="F108" s="53">
        <v>0</v>
      </c>
      <c r="G108" s="54">
        <f t="shared" si="2"/>
        <v>182.435</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641</v>
      </c>
      <c r="D113" s="53">
        <f>PRRAS!E123</f>
        <v>532</v>
      </c>
      <c r="E113" s="53">
        <v>0</v>
      </c>
      <c r="F113" s="53">
        <v>0</v>
      </c>
      <c r="G113" s="54">
        <f t="shared" si="2"/>
        <v>190.96</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34442</v>
      </c>
      <c r="D120" s="53">
        <f>PRRAS!E130</f>
        <v>22528</v>
      </c>
      <c r="E120" s="53">
        <v>0</v>
      </c>
      <c r="F120" s="53">
        <v>0</v>
      </c>
      <c r="G120" s="54">
        <f t="shared" si="2"/>
        <v>9460.2619999999988</v>
      </c>
      <c r="H120" s="54">
        <f t="shared" si="3"/>
        <v>0</v>
      </c>
      <c r="I120" s="55">
        <v>0</v>
      </c>
    </row>
    <row r="121" spans="1:9" x14ac:dyDescent="0.2">
      <c r="A121" s="52">
        <v>151</v>
      </c>
      <c r="B121" s="53">
        <f>PRRAS!C131</f>
        <v>120</v>
      </c>
      <c r="C121" s="53">
        <f>PRRAS!D131</f>
        <v>33742</v>
      </c>
      <c r="D121" s="53">
        <f>PRRAS!E131</f>
        <v>22528</v>
      </c>
      <c r="E121" s="53">
        <v>0</v>
      </c>
      <c r="F121" s="53">
        <v>0</v>
      </c>
      <c r="G121" s="54">
        <f t="shared" si="2"/>
        <v>9455.76</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33742</v>
      </c>
      <c r="D123" s="53">
        <f>PRRAS!E133</f>
        <v>22528</v>
      </c>
      <c r="E123" s="53">
        <v>0</v>
      </c>
      <c r="F123" s="53">
        <v>0</v>
      </c>
      <c r="G123" s="54">
        <f t="shared" si="2"/>
        <v>9613.3559999999998</v>
      </c>
      <c r="H123" s="54">
        <f t="shared" si="3"/>
        <v>0</v>
      </c>
      <c r="I123" s="55">
        <v>0</v>
      </c>
    </row>
    <row r="124" spans="1:9" x14ac:dyDescent="0.2">
      <c r="A124" s="52">
        <v>151</v>
      </c>
      <c r="B124" s="53">
        <f>PRRAS!C134</f>
        <v>123</v>
      </c>
      <c r="C124" s="53">
        <f>PRRAS!D134</f>
        <v>700</v>
      </c>
      <c r="D124" s="53">
        <f>PRRAS!E134</f>
        <v>0</v>
      </c>
      <c r="E124" s="53">
        <v>0</v>
      </c>
      <c r="F124" s="53">
        <v>0</v>
      </c>
      <c r="G124" s="54">
        <f t="shared" si="2"/>
        <v>86.1</v>
      </c>
      <c r="H124" s="54">
        <f t="shared" si="3"/>
        <v>0</v>
      </c>
      <c r="I124" s="55">
        <v>0</v>
      </c>
    </row>
    <row r="125" spans="1:9" x14ac:dyDescent="0.2">
      <c r="A125" s="52">
        <v>151</v>
      </c>
      <c r="B125" s="53">
        <f>PRRAS!C135</f>
        <v>124</v>
      </c>
      <c r="C125" s="53">
        <f>PRRAS!D135</f>
        <v>700</v>
      </c>
      <c r="D125" s="53">
        <f>PRRAS!E135</f>
        <v>0</v>
      </c>
      <c r="E125" s="53">
        <v>0</v>
      </c>
      <c r="F125" s="53">
        <v>0</v>
      </c>
      <c r="G125" s="54">
        <f t="shared" si="2"/>
        <v>86.8</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529534</v>
      </c>
      <c r="D129" s="53">
        <f>PRRAS!E139</f>
        <v>481042</v>
      </c>
      <c r="E129" s="53">
        <v>0</v>
      </c>
      <c r="F129" s="53">
        <v>0</v>
      </c>
      <c r="G129" s="54">
        <f t="shared" si="4"/>
        <v>190927.10399999999</v>
      </c>
      <c r="H129" s="54">
        <f t="shared" si="5"/>
        <v>0</v>
      </c>
      <c r="I129" s="55">
        <v>0</v>
      </c>
    </row>
    <row r="130" spans="1:9" x14ac:dyDescent="0.2">
      <c r="A130" s="52">
        <v>151</v>
      </c>
      <c r="B130" s="53">
        <f>PRRAS!C140</f>
        <v>129</v>
      </c>
      <c r="C130" s="53">
        <f>PRRAS!D140</f>
        <v>529534</v>
      </c>
      <c r="D130" s="53">
        <f>PRRAS!E140</f>
        <v>481042</v>
      </c>
      <c r="E130" s="53">
        <v>0</v>
      </c>
      <c r="F130" s="53">
        <v>0</v>
      </c>
      <c r="G130" s="54">
        <f t="shared" si="4"/>
        <v>192418.72200000001</v>
      </c>
      <c r="H130" s="54">
        <f t="shared" si="5"/>
        <v>0</v>
      </c>
      <c r="I130" s="55">
        <v>0</v>
      </c>
    </row>
    <row r="131" spans="1:9" x14ac:dyDescent="0.2">
      <c r="A131" s="52">
        <v>151</v>
      </c>
      <c r="B131" s="53">
        <f>PRRAS!C141</f>
        <v>130</v>
      </c>
      <c r="C131" s="53">
        <f>PRRAS!D141</f>
        <v>529534</v>
      </c>
      <c r="D131" s="53">
        <f>PRRAS!E141</f>
        <v>481042</v>
      </c>
      <c r="E131" s="53">
        <v>0</v>
      </c>
      <c r="F131" s="53">
        <v>0</v>
      </c>
      <c r="G131" s="54">
        <f t="shared" si="4"/>
        <v>193910.34</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13</v>
      </c>
      <c r="E135" s="53">
        <v>0</v>
      </c>
      <c r="F135" s="53">
        <v>0</v>
      </c>
      <c r="G135" s="54">
        <f t="shared" si="4"/>
        <v>3.484</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13</v>
      </c>
      <c r="E146" s="53">
        <v>0</v>
      </c>
      <c r="F146" s="53">
        <v>0</v>
      </c>
      <c r="G146" s="54">
        <f t="shared" si="4"/>
        <v>3.7699999999999996</v>
      </c>
      <c r="H146" s="54">
        <f t="shared" si="5"/>
        <v>0</v>
      </c>
      <c r="I146" s="55">
        <v>0</v>
      </c>
    </row>
    <row r="147" spans="1:9" x14ac:dyDescent="0.2">
      <c r="A147" s="52">
        <v>151</v>
      </c>
      <c r="B147" s="53">
        <f>PRRAS!C157</f>
        <v>146</v>
      </c>
      <c r="C147" s="53">
        <f>PRRAS!D157</f>
        <v>5815708</v>
      </c>
      <c r="D147" s="53">
        <f>PRRAS!E157</f>
        <v>6216180</v>
      </c>
      <c r="E147" s="53">
        <v>0</v>
      </c>
      <c r="F147" s="53">
        <v>0</v>
      </c>
      <c r="G147" s="54">
        <f t="shared" si="4"/>
        <v>2664217.9279999998</v>
      </c>
      <c r="H147" s="54">
        <f t="shared" si="5"/>
        <v>0</v>
      </c>
      <c r="I147" s="55">
        <v>0</v>
      </c>
    </row>
    <row r="148" spans="1:9" x14ac:dyDescent="0.2">
      <c r="A148" s="52">
        <v>151</v>
      </c>
      <c r="B148" s="53">
        <f>PRRAS!C158</f>
        <v>147</v>
      </c>
      <c r="C148" s="53">
        <f>PRRAS!D158</f>
        <v>5160397</v>
      </c>
      <c r="D148" s="53">
        <f>PRRAS!E158</f>
        <v>5691281</v>
      </c>
      <c r="E148" s="53">
        <v>0</v>
      </c>
      <c r="F148" s="53">
        <v>0</v>
      </c>
      <c r="G148" s="54">
        <f t="shared" si="4"/>
        <v>2431814.9729999998</v>
      </c>
      <c r="H148" s="54">
        <f t="shared" si="5"/>
        <v>0</v>
      </c>
      <c r="I148" s="55">
        <v>0</v>
      </c>
    </row>
    <row r="149" spans="1:9" x14ac:dyDescent="0.2">
      <c r="A149" s="52">
        <v>151</v>
      </c>
      <c r="B149" s="53">
        <f>PRRAS!C159</f>
        <v>148</v>
      </c>
      <c r="C149" s="53">
        <f>PRRAS!D159</f>
        <v>4273891</v>
      </c>
      <c r="D149" s="53">
        <f>PRRAS!E159</f>
        <v>4852872</v>
      </c>
      <c r="E149" s="53">
        <v>0</v>
      </c>
      <c r="F149" s="53">
        <v>0</v>
      </c>
      <c r="G149" s="54">
        <f t="shared" si="4"/>
        <v>2068985.98</v>
      </c>
      <c r="H149" s="54">
        <f t="shared" si="5"/>
        <v>0</v>
      </c>
      <c r="I149" s="55">
        <v>0</v>
      </c>
    </row>
    <row r="150" spans="1:9" x14ac:dyDescent="0.2">
      <c r="A150" s="52">
        <v>151</v>
      </c>
      <c r="B150" s="53">
        <f>PRRAS!C160</f>
        <v>149</v>
      </c>
      <c r="C150" s="53">
        <f>PRRAS!D160</f>
        <v>4273891</v>
      </c>
      <c r="D150" s="53">
        <f>PRRAS!E160</f>
        <v>4852872</v>
      </c>
      <c r="E150" s="53">
        <v>0</v>
      </c>
      <c r="F150" s="53">
        <v>0</v>
      </c>
      <c r="G150" s="54">
        <f t="shared" si="4"/>
        <v>2082965.615</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185012</v>
      </c>
      <c r="D154" s="53">
        <f>PRRAS!E164</f>
        <v>47656</v>
      </c>
      <c r="E154" s="53">
        <v>0</v>
      </c>
      <c r="F154" s="53">
        <v>0</v>
      </c>
      <c r="G154" s="54">
        <f t="shared" si="4"/>
        <v>42889.572</v>
      </c>
      <c r="H154" s="54">
        <f t="shared" si="5"/>
        <v>0</v>
      </c>
      <c r="I154" s="55">
        <v>0</v>
      </c>
    </row>
    <row r="155" spans="1:9" x14ac:dyDescent="0.2">
      <c r="A155" s="52">
        <v>151</v>
      </c>
      <c r="B155" s="53">
        <f>PRRAS!C165</f>
        <v>154</v>
      </c>
      <c r="C155" s="53">
        <f>PRRAS!D165</f>
        <v>701494</v>
      </c>
      <c r="D155" s="53">
        <f>PRRAS!E165</f>
        <v>790753</v>
      </c>
      <c r="E155" s="53">
        <v>0</v>
      </c>
      <c r="F155" s="53">
        <v>0</v>
      </c>
      <c r="G155" s="54">
        <f t="shared" si="4"/>
        <v>351582</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701494</v>
      </c>
      <c r="D157" s="53">
        <f>PRRAS!E167</f>
        <v>790753</v>
      </c>
      <c r="E157" s="53">
        <v>0</v>
      </c>
      <c r="F157" s="53">
        <v>0</v>
      </c>
      <c r="G157" s="54">
        <f t="shared" si="4"/>
        <v>356148</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640133</v>
      </c>
      <c r="D159" s="53">
        <f>PRRAS!E169</f>
        <v>522562</v>
      </c>
      <c r="E159" s="53">
        <v>0</v>
      </c>
      <c r="F159" s="53">
        <v>0</v>
      </c>
      <c r="G159" s="54">
        <f t="shared" si="4"/>
        <v>266270.60600000003</v>
      </c>
      <c r="H159" s="54">
        <f t="shared" si="5"/>
        <v>0</v>
      </c>
      <c r="I159" s="55">
        <v>0</v>
      </c>
    </row>
    <row r="160" spans="1:9" x14ac:dyDescent="0.2">
      <c r="A160" s="52">
        <v>151</v>
      </c>
      <c r="B160" s="53">
        <f>PRRAS!C170</f>
        <v>159</v>
      </c>
      <c r="C160" s="53">
        <f>PRRAS!D170</f>
        <v>182230</v>
      </c>
      <c r="D160" s="53">
        <f>PRRAS!E170</f>
        <v>81826</v>
      </c>
      <c r="E160" s="53">
        <v>0</v>
      </c>
      <c r="F160" s="53">
        <v>0</v>
      </c>
      <c r="G160" s="54">
        <f t="shared" si="4"/>
        <v>54995.237999999998</v>
      </c>
      <c r="H160" s="54">
        <f t="shared" si="5"/>
        <v>0</v>
      </c>
      <c r="I160" s="55">
        <v>0</v>
      </c>
    </row>
    <row r="161" spans="1:9" x14ac:dyDescent="0.2">
      <c r="A161" s="52">
        <v>151</v>
      </c>
      <c r="B161" s="53">
        <f>PRRAS!C171</f>
        <v>160</v>
      </c>
      <c r="C161" s="53">
        <f>PRRAS!D171</f>
        <v>33689</v>
      </c>
      <c r="D161" s="53">
        <f>PRRAS!E171</f>
        <v>4162</v>
      </c>
      <c r="E161" s="53">
        <v>0</v>
      </c>
      <c r="F161" s="53">
        <v>0</v>
      </c>
      <c r="G161" s="54">
        <f t="shared" si="4"/>
        <v>6722.08</v>
      </c>
      <c r="H161" s="54">
        <f t="shared" si="5"/>
        <v>0</v>
      </c>
      <c r="I161" s="55">
        <v>0</v>
      </c>
    </row>
    <row r="162" spans="1:9" x14ac:dyDescent="0.2">
      <c r="A162" s="52">
        <v>151</v>
      </c>
      <c r="B162" s="53">
        <f>PRRAS!C172</f>
        <v>161</v>
      </c>
      <c r="C162" s="53">
        <f>PRRAS!D172</f>
        <v>138910</v>
      </c>
      <c r="D162" s="53">
        <f>PRRAS!E172</f>
        <v>74818</v>
      </c>
      <c r="E162" s="53">
        <v>0</v>
      </c>
      <c r="F162" s="53">
        <v>0</v>
      </c>
      <c r="G162" s="54">
        <f t="shared" si="4"/>
        <v>46455.906000000003</v>
      </c>
      <c r="H162" s="54">
        <f t="shared" si="5"/>
        <v>0</v>
      </c>
      <c r="I162" s="55">
        <v>0</v>
      </c>
    </row>
    <row r="163" spans="1:9" x14ac:dyDescent="0.2">
      <c r="A163" s="52">
        <v>151</v>
      </c>
      <c r="B163" s="53">
        <f>PRRAS!C173</f>
        <v>162</v>
      </c>
      <c r="C163" s="53">
        <f>PRRAS!D173</f>
        <v>8885</v>
      </c>
      <c r="D163" s="53">
        <f>PRRAS!E173</f>
        <v>1250</v>
      </c>
      <c r="E163" s="53">
        <v>0</v>
      </c>
      <c r="F163" s="53">
        <v>0</v>
      </c>
      <c r="G163" s="54">
        <f t="shared" si="4"/>
        <v>1844.3700000000001</v>
      </c>
      <c r="H163" s="54">
        <f t="shared" si="5"/>
        <v>0</v>
      </c>
      <c r="I163" s="55">
        <v>0</v>
      </c>
    </row>
    <row r="164" spans="1:9" x14ac:dyDescent="0.2">
      <c r="A164" s="52">
        <v>151</v>
      </c>
      <c r="B164" s="53">
        <f>PRRAS!C174</f>
        <v>163</v>
      </c>
      <c r="C164" s="53">
        <f>PRRAS!D174</f>
        <v>746</v>
      </c>
      <c r="D164" s="53">
        <f>PRRAS!E174</f>
        <v>1596</v>
      </c>
      <c r="E164" s="53">
        <v>0</v>
      </c>
      <c r="F164" s="53">
        <v>0</v>
      </c>
      <c r="G164" s="54">
        <f t="shared" si="4"/>
        <v>641.89400000000001</v>
      </c>
      <c r="H164" s="54">
        <f t="shared" si="5"/>
        <v>0</v>
      </c>
      <c r="I164" s="55">
        <v>0</v>
      </c>
    </row>
    <row r="165" spans="1:9" x14ac:dyDescent="0.2">
      <c r="A165" s="52">
        <v>151</v>
      </c>
      <c r="B165" s="53">
        <f>PRRAS!C175</f>
        <v>164</v>
      </c>
      <c r="C165" s="53">
        <f>PRRAS!D175</f>
        <v>328747</v>
      </c>
      <c r="D165" s="53">
        <f>PRRAS!E175</f>
        <v>345455</v>
      </c>
      <c r="E165" s="53">
        <v>0</v>
      </c>
      <c r="F165" s="53">
        <v>0</v>
      </c>
      <c r="G165" s="54">
        <f t="shared" si="4"/>
        <v>167223.74800000002</v>
      </c>
      <c r="H165" s="54">
        <f t="shared" si="5"/>
        <v>0</v>
      </c>
      <c r="I165" s="55">
        <v>0</v>
      </c>
    </row>
    <row r="166" spans="1:9" x14ac:dyDescent="0.2">
      <c r="A166" s="52">
        <v>151</v>
      </c>
      <c r="B166" s="53">
        <f>PRRAS!C176</f>
        <v>165</v>
      </c>
      <c r="C166" s="53">
        <f>PRRAS!D176</f>
        <v>68849</v>
      </c>
      <c r="D166" s="53">
        <f>PRRAS!E176</f>
        <v>108505</v>
      </c>
      <c r="E166" s="53">
        <v>0</v>
      </c>
      <c r="F166" s="53">
        <v>0</v>
      </c>
      <c r="G166" s="54">
        <f t="shared" si="4"/>
        <v>47166.735000000001</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209538</v>
      </c>
      <c r="D168" s="53">
        <f>PRRAS!E178</f>
        <v>201681</v>
      </c>
      <c r="E168" s="53">
        <v>0</v>
      </c>
      <c r="F168" s="53">
        <v>0</v>
      </c>
      <c r="G168" s="54">
        <f t="shared" si="4"/>
        <v>102354.3</v>
      </c>
      <c r="H168" s="54">
        <f t="shared" si="5"/>
        <v>0</v>
      </c>
      <c r="I168" s="55">
        <v>0</v>
      </c>
    </row>
    <row r="169" spans="1:9" x14ac:dyDescent="0.2">
      <c r="A169" s="52">
        <v>151</v>
      </c>
      <c r="B169" s="53">
        <f>PRRAS!C179</f>
        <v>168</v>
      </c>
      <c r="C169" s="53">
        <f>PRRAS!D179</f>
        <v>26269</v>
      </c>
      <c r="D169" s="53">
        <f>PRRAS!E179</f>
        <v>27498</v>
      </c>
      <c r="E169" s="53">
        <v>0</v>
      </c>
      <c r="F169" s="53">
        <v>0</v>
      </c>
      <c r="G169" s="54">
        <f t="shared" si="4"/>
        <v>13652.52</v>
      </c>
      <c r="H169" s="54">
        <f t="shared" si="5"/>
        <v>0</v>
      </c>
      <c r="I169" s="55">
        <v>0</v>
      </c>
    </row>
    <row r="170" spans="1:9" x14ac:dyDescent="0.2">
      <c r="A170" s="52">
        <v>151</v>
      </c>
      <c r="B170" s="53">
        <f>PRRAS!C180</f>
        <v>169</v>
      </c>
      <c r="C170" s="53">
        <f>PRRAS!D180</f>
        <v>23410</v>
      </c>
      <c r="D170" s="53">
        <f>PRRAS!E180</f>
        <v>6179</v>
      </c>
      <c r="E170" s="53">
        <v>0</v>
      </c>
      <c r="F170" s="53">
        <v>0</v>
      </c>
      <c r="G170" s="54">
        <f t="shared" si="4"/>
        <v>6044.7920000000004</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681</v>
      </c>
      <c r="D172" s="53">
        <f>PRRAS!E182</f>
        <v>1592</v>
      </c>
      <c r="E172" s="53">
        <v>0</v>
      </c>
      <c r="F172" s="53">
        <v>0</v>
      </c>
      <c r="G172" s="54">
        <f t="shared" si="4"/>
        <v>660.91500000000008</v>
      </c>
      <c r="H172" s="54">
        <f t="shared" si="5"/>
        <v>0</v>
      </c>
      <c r="I172" s="55">
        <v>0</v>
      </c>
    </row>
    <row r="173" spans="1:9" x14ac:dyDescent="0.2">
      <c r="A173" s="52">
        <v>151</v>
      </c>
      <c r="B173" s="53">
        <f>PRRAS!C183</f>
        <v>172</v>
      </c>
      <c r="C173" s="53">
        <f>PRRAS!D183</f>
        <v>115533</v>
      </c>
      <c r="D173" s="53">
        <f>PRRAS!E183</f>
        <v>67811</v>
      </c>
      <c r="E173" s="53">
        <v>0</v>
      </c>
      <c r="F173" s="53">
        <v>0</v>
      </c>
      <c r="G173" s="54">
        <f t="shared" si="4"/>
        <v>43198.659999999996</v>
      </c>
      <c r="H173" s="54">
        <f t="shared" si="5"/>
        <v>0</v>
      </c>
      <c r="I173" s="55">
        <v>0</v>
      </c>
    </row>
    <row r="174" spans="1:9" x14ac:dyDescent="0.2">
      <c r="A174" s="52">
        <v>151</v>
      </c>
      <c r="B174" s="53">
        <f>PRRAS!C184</f>
        <v>173</v>
      </c>
      <c r="C174" s="53">
        <f>PRRAS!D184</f>
        <v>19240</v>
      </c>
      <c r="D174" s="53">
        <f>PRRAS!E184</f>
        <v>13885</v>
      </c>
      <c r="E174" s="53">
        <v>0</v>
      </c>
      <c r="F174" s="53">
        <v>0</v>
      </c>
      <c r="G174" s="54">
        <f t="shared" si="4"/>
        <v>8132.73</v>
      </c>
      <c r="H174" s="54">
        <f t="shared" si="5"/>
        <v>0</v>
      </c>
      <c r="I174" s="55">
        <v>0</v>
      </c>
    </row>
    <row r="175" spans="1:9" x14ac:dyDescent="0.2">
      <c r="A175" s="52">
        <v>151</v>
      </c>
      <c r="B175" s="53">
        <f>PRRAS!C185</f>
        <v>174</v>
      </c>
      <c r="C175" s="53">
        <f>PRRAS!D185</f>
        <v>35624</v>
      </c>
      <c r="D175" s="53">
        <f>PRRAS!E185</f>
        <v>2701</v>
      </c>
      <c r="E175" s="53">
        <v>0</v>
      </c>
      <c r="F175" s="53">
        <v>0</v>
      </c>
      <c r="G175" s="54">
        <f t="shared" si="4"/>
        <v>7138.5239999999994</v>
      </c>
      <c r="H175" s="54">
        <f t="shared" si="5"/>
        <v>0</v>
      </c>
      <c r="I175" s="55">
        <v>0</v>
      </c>
    </row>
    <row r="176" spans="1:9" x14ac:dyDescent="0.2">
      <c r="A176" s="52">
        <v>151</v>
      </c>
      <c r="B176" s="53">
        <f>PRRAS!C186</f>
        <v>175</v>
      </c>
      <c r="C176" s="53">
        <f>PRRAS!D186</f>
        <v>480</v>
      </c>
      <c r="D176" s="53">
        <f>PRRAS!E186</f>
        <v>480</v>
      </c>
      <c r="E176" s="53">
        <v>0</v>
      </c>
      <c r="F176" s="53">
        <v>0</v>
      </c>
      <c r="G176" s="54">
        <f t="shared" si="4"/>
        <v>251.99999999999997</v>
      </c>
      <c r="H176" s="54">
        <f t="shared" si="5"/>
        <v>0</v>
      </c>
      <c r="I176" s="55">
        <v>0</v>
      </c>
    </row>
    <row r="177" spans="1:9" x14ac:dyDescent="0.2">
      <c r="A177" s="52">
        <v>151</v>
      </c>
      <c r="B177" s="53">
        <f>PRRAS!C187</f>
        <v>176</v>
      </c>
      <c r="C177" s="53">
        <f>PRRAS!D187</f>
        <v>19953</v>
      </c>
      <c r="D177" s="53">
        <f>PRRAS!E187</f>
        <v>17413</v>
      </c>
      <c r="E177" s="53">
        <v>0</v>
      </c>
      <c r="F177" s="53">
        <v>0</v>
      </c>
      <c r="G177" s="54">
        <f t="shared" si="4"/>
        <v>9641.1039999999994</v>
      </c>
      <c r="H177" s="54">
        <f t="shared" si="5"/>
        <v>0</v>
      </c>
      <c r="I177" s="55">
        <v>0</v>
      </c>
    </row>
    <row r="178" spans="1:9" x14ac:dyDescent="0.2">
      <c r="A178" s="52">
        <v>151</v>
      </c>
      <c r="B178" s="53">
        <f>PRRAS!C188</f>
        <v>177</v>
      </c>
      <c r="C178" s="53">
        <f>PRRAS!D188</f>
        <v>5319</v>
      </c>
      <c r="D178" s="53">
        <f>PRRAS!E188</f>
        <v>6681</v>
      </c>
      <c r="E178" s="53">
        <v>0</v>
      </c>
      <c r="F178" s="53">
        <v>0</v>
      </c>
      <c r="G178" s="54">
        <f t="shared" si="4"/>
        <v>3306.5369999999998</v>
      </c>
      <c r="H178" s="54">
        <f t="shared" si="5"/>
        <v>0</v>
      </c>
      <c r="I178" s="55">
        <v>0</v>
      </c>
    </row>
    <row r="179" spans="1:9" x14ac:dyDescent="0.2">
      <c r="A179" s="52">
        <v>151</v>
      </c>
      <c r="B179" s="53">
        <f>PRRAS!C189</f>
        <v>178</v>
      </c>
      <c r="C179" s="53">
        <f>PRRAS!D189</f>
        <v>0</v>
      </c>
      <c r="D179" s="53">
        <f>PRRAS!E189</f>
        <v>0</v>
      </c>
      <c r="E179" s="53">
        <v>0</v>
      </c>
      <c r="F179" s="53">
        <v>0</v>
      </c>
      <c r="G179" s="54">
        <f t="shared" si="4"/>
        <v>0</v>
      </c>
      <c r="H179" s="54">
        <f t="shared" si="5"/>
        <v>0</v>
      </c>
      <c r="I179" s="55">
        <v>0</v>
      </c>
    </row>
    <row r="180" spans="1:9" x14ac:dyDescent="0.2">
      <c r="A180" s="52">
        <v>151</v>
      </c>
      <c r="B180" s="53">
        <f>PRRAS!C190</f>
        <v>179</v>
      </c>
      <c r="C180" s="53">
        <f>PRRAS!D190</f>
        <v>21515</v>
      </c>
      <c r="D180" s="53">
        <f>PRRAS!E190</f>
        <v>1676</v>
      </c>
      <c r="E180" s="53">
        <v>0</v>
      </c>
      <c r="F180" s="53">
        <v>0</v>
      </c>
      <c r="G180" s="54">
        <f t="shared" si="4"/>
        <v>4451.1930000000002</v>
      </c>
      <c r="H180" s="54">
        <f t="shared" si="5"/>
        <v>0</v>
      </c>
      <c r="I180" s="55">
        <v>0</v>
      </c>
    </row>
    <row r="181" spans="1:9" x14ac:dyDescent="0.2">
      <c r="A181" s="52">
        <v>151</v>
      </c>
      <c r="B181" s="53">
        <f>PRRAS!C191</f>
        <v>180</v>
      </c>
      <c r="C181" s="53">
        <f>PRRAS!D191</f>
        <v>8144</v>
      </c>
      <c r="D181" s="53">
        <f>PRRAS!E191</f>
        <v>7950</v>
      </c>
      <c r="E181" s="53">
        <v>0</v>
      </c>
      <c r="F181" s="53">
        <v>0</v>
      </c>
      <c r="G181" s="54">
        <f t="shared" si="4"/>
        <v>4327.92</v>
      </c>
      <c r="H181" s="54">
        <f t="shared" si="5"/>
        <v>0</v>
      </c>
      <c r="I181" s="55">
        <v>0</v>
      </c>
    </row>
    <row r="182" spans="1:9" x14ac:dyDescent="0.2">
      <c r="A182" s="52">
        <v>151</v>
      </c>
      <c r="B182" s="53">
        <f>PRRAS!C192</f>
        <v>181</v>
      </c>
      <c r="C182" s="53">
        <f>PRRAS!D192</f>
        <v>5258</v>
      </c>
      <c r="D182" s="53">
        <f>PRRAS!E192</f>
        <v>17025</v>
      </c>
      <c r="E182" s="53">
        <v>0</v>
      </c>
      <c r="F182" s="53">
        <v>0</v>
      </c>
      <c r="G182" s="54">
        <f t="shared" si="4"/>
        <v>7114.7479999999996</v>
      </c>
      <c r="H182" s="54">
        <f t="shared" si="5"/>
        <v>0</v>
      </c>
      <c r="I182" s="55">
        <v>0</v>
      </c>
    </row>
    <row r="183" spans="1:9" x14ac:dyDescent="0.2">
      <c r="A183" s="52">
        <v>151</v>
      </c>
      <c r="B183" s="53">
        <f>PRRAS!C193</f>
        <v>182</v>
      </c>
      <c r="C183" s="53">
        <f>PRRAS!D193</f>
        <v>114</v>
      </c>
      <c r="D183" s="53">
        <f>PRRAS!E193</f>
        <v>9972</v>
      </c>
      <c r="E183" s="53">
        <v>0</v>
      </c>
      <c r="F183" s="53">
        <v>0</v>
      </c>
      <c r="G183" s="54">
        <f t="shared" si="4"/>
        <v>3650.556</v>
      </c>
      <c r="H183" s="54">
        <f t="shared" si="5"/>
        <v>0</v>
      </c>
      <c r="I183" s="55">
        <v>0</v>
      </c>
    </row>
    <row r="184" spans="1:9" x14ac:dyDescent="0.2">
      <c r="A184" s="52">
        <v>151</v>
      </c>
      <c r="B184" s="53">
        <f>PRRAS!C194</f>
        <v>183</v>
      </c>
      <c r="C184" s="53">
        <f>PRRAS!D194</f>
        <v>13509</v>
      </c>
      <c r="D184" s="53">
        <f>PRRAS!E194</f>
        <v>17498</v>
      </c>
      <c r="E184" s="53">
        <v>0</v>
      </c>
      <c r="F184" s="53">
        <v>0</v>
      </c>
      <c r="G184" s="54">
        <f t="shared" si="4"/>
        <v>8876.4149999999991</v>
      </c>
      <c r="H184" s="54">
        <f t="shared" si="5"/>
        <v>0</v>
      </c>
      <c r="I184" s="55">
        <v>0</v>
      </c>
    </row>
    <row r="185" spans="1:9" x14ac:dyDescent="0.2">
      <c r="A185" s="52">
        <v>151</v>
      </c>
      <c r="B185" s="53">
        <f>PRRAS!C195</f>
        <v>184</v>
      </c>
      <c r="C185" s="53">
        <f>PRRAS!D195</f>
        <v>0</v>
      </c>
      <c r="D185" s="53">
        <f>PRRAS!E195</f>
        <v>3921</v>
      </c>
      <c r="E185" s="53">
        <v>0</v>
      </c>
      <c r="F185" s="53">
        <v>0</v>
      </c>
      <c r="G185" s="54">
        <f t="shared" si="4"/>
        <v>1442.9279999999999</v>
      </c>
      <c r="H185" s="54">
        <f t="shared" si="5"/>
        <v>0</v>
      </c>
      <c r="I185" s="55">
        <v>0</v>
      </c>
    </row>
    <row r="186" spans="1:9" x14ac:dyDescent="0.2">
      <c r="A186" s="52">
        <v>151</v>
      </c>
      <c r="B186" s="53">
        <f>PRRAS!C196</f>
        <v>185</v>
      </c>
      <c r="C186" s="53">
        <f>PRRAS!D196</f>
        <v>7499</v>
      </c>
      <c r="D186" s="53">
        <f>PRRAS!E196</f>
        <v>6568</v>
      </c>
      <c r="E186" s="53">
        <v>0</v>
      </c>
      <c r="F186" s="53">
        <v>0</v>
      </c>
      <c r="G186" s="54">
        <f t="shared" si="4"/>
        <v>3817.4749999999999</v>
      </c>
      <c r="H186" s="54">
        <f t="shared" si="5"/>
        <v>0</v>
      </c>
      <c r="I186" s="55">
        <v>0</v>
      </c>
    </row>
    <row r="187" spans="1:9" x14ac:dyDescent="0.2">
      <c r="A187" s="52">
        <v>151</v>
      </c>
      <c r="B187" s="53">
        <f>PRRAS!C197</f>
        <v>186</v>
      </c>
      <c r="C187" s="53">
        <f>PRRAS!D197</f>
        <v>1185</v>
      </c>
      <c r="D187" s="53">
        <f>PRRAS!E197</f>
        <v>1535</v>
      </c>
      <c r="E187" s="53">
        <v>0</v>
      </c>
      <c r="F187" s="53">
        <v>0</v>
      </c>
      <c r="G187" s="54">
        <f t="shared" si="4"/>
        <v>791.43</v>
      </c>
      <c r="H187" s="54">
        <f t="shared" si="5"/>
        <v>0</v>
      </c>
      <c r="I187" s="55">
        <v>0</v>
      </c>
    </row>
    <row r="188" spans="1:9" x14ac:dyDescent="0.2">
      <c r="A188" s="52">
        <v>151</v>
      </c>
      <c r="B188" s="53">
        <f>PRRAS!C198</f>
        <v>187</v>
      </c>
      <c r="C188" s="53">
        <f>PRRAS!D198</f>
        <v>250</v>
      </c>
      <c r="D188" s="53">
        <f>PRRAS!E198</f>
        <v>850</v>
      </c>
      <c r="E188" s="53">
        <v>0</v>
      </c>
      <c r="F188" s="53">
        <v>0</v>
      </c>
      <c r="G188" s="54">
        <f t="shared" si="4"/>
        <v>364.65</v>
      </c>
      <c r="H188" s="54">
        <f t="shared" si="5"/>
        <v>0</v>
      </c>
      <c r="I188" s="55">
        <v>0</v>
      </c>
    </row>
    <row r="189" spans="1:9" x14ac:dyDescent="0.2">
      <c r="A189" s="52">
        <v>151</v>
      </c>
      <c r="B189" s="53">
        <f>PRRAS!C199</f>
        <v>188</v>
      </c>
      <c r="C189" s="53">
        <f>PRRAS!D199</f>
        <v>150</v>
      </c>
      <c r="D189" s="53">
        <f>PRRAS!E199</f>
        <v>0</v>
      </c>
      <c r="E189" s="53">
        <v>0</v>
      </c>
      <c r="F189" s="53">
        <v>0</v>
      </c>
      <c r="G189" s="54">
        <f t="shared" si="4"/>
        <v>28.2</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4425</v>
      </c>
      <c r="D191" s="53">
        <f>PRRAS!E201</f>
        <v>4624</v>
      </c>
      <c r="E191" s="53">
        <v>0</v>
      </c>
      <c r="F191" s="53">
        <v>0</v>
      </c>
      <c r="G191" s="54">
        <f t="shared" si="4"/>
        <v>2597.87</v>
      </c>
      <c r="H191" s="54">
        <f t="shared" si="5"/>
        <v>0</v>
      </c>
      <c r="I191" s="55">
        <v>0</v>
      </c>
    </row>
    <row r="192" spans="1:9" x14ac:dyDescent="0.2">
      <c r="A192" s="52">
        <v>151</v>
      </c>
      <c r="B192" s="53">
        <f>PRRAS!C202</f>
        <v>191</v>
      </c>
      <c r="C192" s="53">
        <f>PRRAS!D202</f>
        <v>2028</v>
      </c>
      <c r="D192" s="53">
        <f>PRRAS!E202</f>
        <v>2337</v>
      </c>
      <c r="E192" s="53">
        <v>0</v>
      </c>
      <c r="F192" s="53">
        <v>0</v>
      </c>
      <c r="G192" s="54">
        <f t="shared" ref="G192:G258" si="6">(B192/1000)*(C192*1+D192*2)</f>
        <v>1280.0820000000001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2028</v>
      </c>
      <c r="D206" s="53">
        <f>PRRAS!E216</f>
        <v>2337</v>
      </c>
      <c r="E206" s="53">
        <v>0</v>
      </c>
      <c r="F206" s="53">
        <v>0</v>
      </c>
      <c r="G206" s="54">
        <f t="shared" si="6"/>
        <v>1373.9099999999999</v>
      </c>
      <c r="H206" s="54">
        <f t="shared" si="7"/>
        <v>0</v>
      </c>
      <c r="I206" s="55">
        <v>0</v>
      </c>
    </row>
    <row r="207" spans="1:9" x14ac:dyDescent="0.2">
      <c r="A207" s="52">
        <v>151</v>
      </c>
      <c r="B207" s="53">
        <f>PRRAS!C217</f>
        <v>206</v>
      </c>
      <c r="C207" s="53">
        <f>PRRAS!D217</f>
        <v>2028</v>
      </c>
      <c r="D207" s="53">
        <f>PRRAS!E217</f>
        <v>2334</v>
      </c>
      <c r="E207" s="53">
        <v>0</v>
      </c>
      <c r="F207" s="53">
        <v>0</v>
      </c>
      <c r="G207" s="54">
        <f t="shared" si="6"/>
        <v>1379.376</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3</v>
      </c>
      <c r="E209" s="53">
        <v>0</v>
      </c>
      <c r="F209" s="53">
        <v>0</v>
      </c>
      <c r="G209" s="54">
        <f t="shared" si="6"/>
        <v>1.248</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13150</v>
      </c>
      <c r="D248" s="53">
        <f>PRRAS!E258</f>
        <v>0</v>
      </c>
      <c r="E248" s="53">
        <v>0</v>
      </c>
      <c r="F248" s="53">
        <v>0</v>
      </c>
      <c r="G248" s="54">
        <f t="shared" si="6"/>
        <v>3248.05</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13150</v>
      </c>
      <c r="D255" s="53">
        <f>PRRAS!E265</f>
        <v>0</v>
      </c>
      <c r="E255" s="53">
        <v>0</v>
      </c>
      <c r="F255" s="53">
        <v>0</v>
      </c>
      <c r="G255" s="54">
        <f t="shared" si="6"/>
        <v>3340.1</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13150</v>
      </c>
      <c r="D257" s="53">
        <f>PRRAS!E267</f>
        <v>0</v>
      </c>
      <c r="E257" s="53">
        <v>0</v>
      </c>
      <c r="F257" s="53">
        <v>0</v>
      </c>
      <c r="G257" s="54">
        <f t="shared" si="6"/>
        <v>3366.4</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5815708</v>
      </c>
      <c r="D285" s="53">
        <f>PRRAS!E295</f>
        <v>6216180</v>
      </c>
      <c r="E285" s="53">
        <v>0</v>
      </c>
      <c r="F285" s="53">
        <v>0</v>
      </c>
      <c r="G285" s="54">
        <f t="shared" si="8"/>
        <v>5182451.3119999999</v>
      </c>
      <c r="H285" s="54">
        <f t="shared" si="9"/>
        <v>0</v>
      </c>
      <c r="I285" s="55">
        <v>0</v>
      </c>
    </row>
    <row r="286" spans="1:9" x14ac:dyDescent="0.2">
      <c r="A286" s="52">
        <v>151</v>
      </c>
      <c r="B286" s="53">
        <f>PRRAS!C296</f>
        <v>285</v>
      </c>
      <c r="C286" s="53">
        <f>PRRAS!D296</f>
        <v>0</v>
      </c>
      <c r="D286" s="53">
        <f>PRRAS!E296</f>
        <v>181561</v>
      </c>
      <c r="E286" s="53">
        <v>0</v>
      </c>
      <c r="F286" s="53">
        <v>0</v>
      </c>
      <c r="G286" s="54">
        <f t="shared" si="8"/>
        <v>103489.76999999999</v>
      </c>
      <c r="H286" s="54">
        <f t="shared" si="9"/>
        <v>0</v>
      </c>
      <c r="I286" s="55">
        <v>0</v>
      </c>
    </row>
    <row r="287" spans="1:9" x14ac:dyDescent="0.2">
      <c r="A287" s="52">
        <v>151</v>
      </c>
      <c r="B287" s="53">
        <f>PRRAS!C297</f>
        <v>286</v>
      </c>
      <c r="C287" s="53">
        <f>PRRAS!D297</f>
        <v>64116</v>
      </c>
      <c r="D287" s="53">
        <f>PRRAS!E297</f>
        <v>0</v>
      </c>
      <c r="E287" s="53">
        <v>0</v>
      </c>
      <c r="F287" s="53">
        <v>0</v>
      </c>
      <c r="G287" s="54">
        <f t="shared" si="8"/>
        <v>18337.175999999999</v>
      </c>
      <c r="H287" s="54">
        <f t="shared" si="9"/>
        <v>0</v>
      </c>
      <c r="I287" s="55">
        <v>0</v>
      </c>
    </row>
    <row r="288" spans="1:9" x14ac:dyDescent="0.2">
      <c r="A288" s="52">
        <v>151</v>
      </c>
      <c r="B288" s="53">
        <f>PRRAS!C298</f>
        <v>287</v>
      </c>
      <c r="C288" s="53">
        <f>PRRAS!D298</f>
        <v>528608</v>
      </c>
      <c r="D288" s="53">
        <f>PRRAS!E298</f>
        <v>541972</v>
      </c>
      <c r="E288" s="53">
        <v>0</v>
      </c>
      <c r="F288" s="53">
        <v>0</v>
      </c>
      <c r="G288" s="54">
        <f t="shared" si="8"/>
        <v>462802.42399999994</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36277</v>
      </c>
      <c r="D290" s="53">
        <f>PRRAS!E300</f>
        <v>11482</v>
      </c>
      <c r="E290" s="53">
        <v>0</v>
      </c>
      <c r="F290" s="53">
        <v>0</v>
      </c>
      <c r="G290" s="54">
        <f t="shared" si="8"/>
        <v>17120.648999999998</v>
      </c>
      <c r="H290" s="54">
        <f t="shared" si="9"/>
        <v>0</v>
      </c>
      <c r="I290" s="55">
        <v>0</v>
      </c>
    </row>
    <row r="291" spans="1:9" x14ac:dyDescent="0.2">
      <c r="A291" s="52">
        <v>151</v>
      </c>
      <c r="B291" s="53">
        <f>PRRAS!C301</f>
        <v>290</v>
      </c>
      <c r="C291" s="53">
        <f>PRRAS!D301</f>
        <v>36277</v>
      </c>
      <c r="D291" s="53">
        <f>PRRAS!E301</f>
        <v>11482</v>
      </c>
      <c r="E291" s="53">
        <v>0</v>
      </c>
      <c r="F291" s="53">
        <v>0</v>
      </c>
      <c r="G291" s="54">
        <f t="shared" si="8"/>
        <v>17179.89</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22025</v>
      </c>
      <c r="D345" s="53">
        <f>PRRAS!E356</f>
        <v>9198</v>
      </c>
      <c r="E345" s="53">
        <v>0</v>
      </c>
      <c r="F345" s="53">
        <v>0</v>
      </c>
      <c r="G345" s="54">
        <f t="shared" si="10"/>
        <v>13904.823999999999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22025</v>
      </c>
      <c r="D358" s="53">
        <f>PRRAS!E369</f>
        <v>9198</v>
      </c>
      <c r="E358" s="53">
        <v>0</v>
      </c>
      <c r="F358" s="53">
        <v>0</v>
      </c>
      <c r="G358" s="54">
        <f t="shared" si="10"/>
        <v>14430.296999999999</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20195</v>
      </c>
      <c r="D364" s="53">
        <f>PRRAS!E375</f>
        <v>0</v>
      </c>
      <c r="E364" s="53">
        <v>0</v>
      </c>
      <c r="F364" s="53">
        <v>0</v>
      </c>
      <c r="G364" s="54">
        <f t="shared" si="10"/>
        <v>7330.7849999999999</v>
      </c>
      <c r="H364" s="54">
        <f t="shared" si="11"/>
        <v>0</v>
      </c>
      <c r="I364" s="55">
        <v>0</v>
      </c>
    </row>
    <row r="365" spans="1:9" x14ac:dyDescent="0.2">
      <c r="A365" s="52">
        <v>151</v>
      </c>
      <c r="B365" s="53">
        <f>PRRAS!C376</f>
        <v>364</v>
      </c>
      <c r="C365" s="53">
        <f>PRRAS!D376</f>
        <v>9119</v>
      </c>
      <c r="D365" s="53">
        <f>PRRAS!E376</f>
        <v>0</v>
      </c>
      <c r="E365" s="53">
        <v>0</v>
      </c>
      <c r="F365" s="53">
        <v>0</v>
      </c>
      <c r="G365" s="54">
        <f t="shared" si="10"/>
        <v>3319.3159999999998</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11076</v>
      </c>
      <c r="D371" s="53">
        <f>PRRAS!E382</f>
        <v>0</v>
      </c>
      <c r="E371" s="53">
        <v>0</v>
      </c>
      <c r="F371" s="53">
        <v>0</v>
      </c>
      <c r="G371" s="54">
        <f t="shared" si="10"/>
        <v>4098.12</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1830</v>
      </c>
      <c r="D378" s="53">
        <f>PRRAS!E389</f>
        <v>9198</v>
      </c>
      <c r="E378" s="53">
        <v>0</v>
      </c>
      <c r="F378" s="53">
        <v>0</v>
      </c>
      <c r="G378" s="54">
        <f t="shared" si="10"/>
        <v>7625.2020000000002</v>
      </c>
      <c r="H378" s="54">
        <f t="shared" si="11"/>
        <v>0</v>
      </c>
      <c r="I378" s="55">
        <v>0</v>
      </c>
    </row>
    <row r="379" spans="1:9" x14ac:dyDescent="0.2">
      <c r="A379" s="52">
        <v>151</v>
      </c>
      <c r="B379" s="53">
        <f>PRRAS!C390</f>
        <v>378</v>
      </c>
      <c r="C379" s="53">
        <f>PRRAS!D390</f>
        <v>1830</v>
      </c>
      <c r="D379" s="53">
        <f>PRRAS!E390</f>
        <v>9198</v>
      </c>
      <c r="E379" s="53">
        <v>0</v>
      </c>
      <c r="F379" s="53">
        <v>0</v>
      </c>
      <c r="G379" s="54">
        <f t="shared" si="10"/>
        <v>7645.4279999999999</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22025</v>
      </c>
      <c r="D403" s="53">
        <f>PRRAS!E414</f>
        <v>9198</v>
      </c>
      <c r="E403" s="53">
        <v>0</v>
      </c>
      <c r="F403" s="53">
        <v>0</v>
      </c>
      <c r="G403" s="54">
        <f t="shared" si="12"/>
        <v>16249.242</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5751592</v>
      </c>
      <c r="D407" s="53">
        <f>PRRAS!E418</f>
        <v>6397741</v>
      </c>
      <c r="E407" s="53">
        <v>0</v>
      </c>
      <c r="F407" s="53">
        <v>0</v>
      </c>
      <c r="G407" s="54">
        <f t="shared" si="12"/>
        <v>7530112.0440000007</v>
      </c>
      <c r="H407" s="54">
        <f t="shared" si="13"/>
        <v>0</v>
      </c>
      <c r="I407" s="55">
        <v>0</v>
      </c>
    </row>
    <row r="408" spans="1:9" x14ac:dyDescent="0.2">
      <c r="A408" s="52">
        <v>151</v>
      </c>
      <c r="B408" s="53">
        <f>PRRAS!C419</f>
        <v>407</v>
      </c>
      <c r="C408" s="53">
        <f>PRRAS!D419</f>
        <v>5837733</v>
      </c>
      <c r="D408" s="53">
        <f>PRRAS!E419</f>
        <v>6225378</v>
      </c>
      <c r="E408" s="53">
        <v>0</v>
      </c>
      <c r="F408" s="53">
        <v>0</v>
      </c>
      <c r="G408" s="54">
        <f t="shared" si="12"/>
        <v>7443415.0229999991</v>
      </c>
      <c r="H408" s="54">
        <f t="shared" si="13"/>
        <v>0</v>
      </c>
      <c r="I408" s="55">
        <v>0</v>
      </c>
    </row>
    <row r="409" spans="1:9" x14ac:dyDescent="0.2">
      <c r="A409" s="52">
        <v>151</v>
      </c>
      <c r="B409" s="53">
        <f>PRRAS!C420</f>
        <v>408</v>
      </c>
      <c r="C409" s="53">
        <f>PRRAS!D420</f>
        <v>0</v>
      </c>
      <c r="D409" s="53">
        <f>PRRAS!E420</f>
        <v>172363</v>
      </c>
      <c r="E409" s="53">
        <v>0</v>
      </c>
      <c r="F409" s="53">
        <v>0</v>
      </c>
      <c r="G409" s="54">
        <f t="shared" si="12"/>
        <v>140648.20799999998</v>
      </c>
      <c r="H409" s="54">
        <f t="shared" si="13"/>
        <v>0</v>
      </c>
      <c r="I409" s="55">
        <v>0</v>
      </c>
    </row>
    <row r="410" spans="1:9" x14ac:dyDescent="0.2">
      <c r="A410" s="52">
        <v>151</v>
      </c>
      <c r="B410" s="53">
        <f>PRRAS!C421</f>
        <v>409</v>
      </c>
      <c r="C410" s="53">
        <f>PRRAS!D421</f>
        <v>86141</v>
      </c>
      <c r="D410" s="53">
        <f>PRRAS!E421</f>
        <v>0</v>
      </c>
      <c r="E410" s="53">
        <v>0</v>
      </c>
      <c r="F410" s="53">
        <v>0</v>
      </c>
      <c r="G410" s="54">
        <f t="shared" si="12"/>
        <v>35231.668999999994</v>
      </c>
      <c r="H410" s="54">
        <f t="shared" si="13"/>
        <v>0</v>
      </c>
      <c r="I410" s="55">
        <v>0</v>
      </c>
    </row>
    <row r="411" spans="1:9" x14ac:dyDescent="0.2">
      <c r="A411" s="52">
        <v>151</v>
      </c>
      <c r="B411" s="53">
        <f>PRRAS!C422</f>
        <v>410</v>
      </c>
      <c r="C411" s="53">
        <f>PRRAS!D422</f>
        <v>528608</v>
      </c>
      <c r="D411" s="53">
        <f>PRRAS!E422</f>
        <v>541972</v>
      </c>
      <c r="E411" s="53">
        <v>0</v>
      </c>
      <c r="F411" s="53">
        <v>0</v>
      </c>
      <c r="G411" s="54">
        <f t="shared" si="12"/>
        <v>661146.31999999995</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36277</v>
      </c>
      <c r="D413" s="53">
        <f>PRRAS!E424</f>
        <v>11482</v>
      </c>
      <c r="E413" s="53">
        <v>0</v>
      </c>
      <c r="F413" s="53">
        <v>0</v>
      </c>
      <c r="G413" s="54">
        <f t="shared" si="12"/>
        <v>24407.291999999998</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5751592</v>
      </c>
      <c r="D633" s="53">
        <f>PRRAS!E645</f>
        <v>6397741</v>
      </c>
      <c r="E633" s="53">
        <v>0</v>
      </c>
      <c r="F633" s="53">
        <v>0</v>
      </c>
      <c r="G633" s="54">
        <f t="shared" si="18"/>
        <v>11721750.767999999</v>
      </c>
      <c r="H633" s="54">
        <f t="shared" si="19"/>
        <v>0</v>
      </c>
      <c r="I633" s="55">
        <v>0</v>
      </c>
    </row>
    <row r="634" spans="1:9" x14ac:dyDescent="0.2">
      <c r="A634" s="52">
        <v>151</v>
      </c>
      <c r="B634" s="53">
        <f>PRRAS!C646</f>
        <v>633</v>
      </c>
      <c r="C634" s="53">
        <f>PRRAS!D646</f>
        <v>5837733</v>
      </c>
      <c r="D634" s="53">
        <f>PRRAS!E646</f>
        <v>6225378</v>
      </c>
      <c r="E634" s="53">
        <v>0</v>
      </c>
      <c r="F634" s="53">
        <v>0</v>
      </c>
      <c r="G634" s="54">
        <f t="shared" si="18"/>
        <v>11576613.537</v>
      </c>
      <c r="H634" s="54">
        <f t="shared" si="19"/>
        <v>0</v>
      </c>
      <c r="I634" s="55">
        <v>0</v>
      </c>
    </row>
    <row r="635" spans="1:9" x14ac:dyDescent="0.2">
      <c r="A635" s="52">
        <v>151</v>
      </c>
      <c r="B635" s="53">
        <f>PRRAS!C647</f>
        <v>634</v>
      </c>
      <c r="C635" s="53">
        <f>PRRAS!D647</f>
        <v>0</v>
      </c>
      <c r="D635" s="53">
        <f>PRRAS!E647</f>
        <v>172363</v>
      </c>
      <c r="E635" s="53">
        <v>0</v>
      </c>
      <c r="F635" s="53">
        <v>0</v>
      </c>
      <c r="G635" s="54">
        <f t="shared" si="18"/>
        <v>218556.28400000001</v>
      </c>
      <c r="H635" s="54">
        <f t="shared" si="19"/>
        <v>0</v>
      </c>
      <c r="I635" s="55">
        <v>0</v>
      </c>
    </row>
    <row r="636" spans="1:9" x14ac:dyDescent="0.2">
      <c r="A636" s="52">
        <v>151</v>
      </c>
      <c r="B636" s="53">
        <f>PRRAS!C648</f>
        <v>635</v>
      </c>
      <c r="C636" s="53">
        <f>PRRAS!D648</f>
        <v>86141</v>
      </c>
      <c r="D636" s="53">
        <f>PRRAS!E648</f>
        <v>0</v>
      </c>
      <c r="E636" s="53">
        <v>0</v>
      </c>
      <c r="F636" s="53">
        <v>0</v>
      </c>
      <c r="G636" s="54">
        <f t="shared" si="18"/>
        <v>54699.535000000003</v>
      </c>
      <c r="H636" s="54">
        <f t="shared" si="19"/>
        <v>0</v>
      </c>
      <c r="I636" s="55">
        <v>0</v>
      </c>
    </row>
    <row r="637" spans="1:9" x14ac:dyDescent="0.2">
      <c r="A637" s="52">
        <v>151</v>
      </c>
      <c r="B637" s="53">
        <f>PRRAS!C649</f>
        <v>636</v>
      </c>
      <c r="C637" s="53">
        <f>PRRAS!D649</f>
        <v>528608</v>
      </c>
      <c r="D637" s="53">
        <f>PRRAS!E649</f>
        <v>541972</v>
      </c>
      <c r="E637" s="53">
        <v>0</v>
      </c>
      <c r="F637" s="53">
        <v>0</v>
      </c>
      <c r="G637" s="54">
        <f t="shared" si="18"/>
        <v>1025583.072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442467</v>
      </c>
      <c r="D639" s="53">
        <f>PRRAS!E651</f>
        <v>714335</v>
      </c>
      <c r="E639" s="53">
        <v>0</v>
      </c>
      <c r="F639" s="53">
        <v>0</v>
      </c>
      <c r="G639" s="54">
        <f t="shared" si="18"/>
        <v>1193785.406</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867672</v>
      </c>
      <c r="D641" s="53">
        <f>PRRAS!E653</f>
        <v>957090</v>
      </c>
      <c r="E641" s="53">
        <v>0</v>
      </c>
      <c r="F641" s="53">
        <v>0</v>
      </c>
      <c r="G641" s="54">
        <f t="shared" si="18"/>
        <v>1780385.28</v>
      </c>
      <c r="H641" s="54">
        <f t="shared" si="19"/>
        <v>0</v>
      </c>
      <c r="I641" s="55">
        <v>0</v>
      </c>
    </row>
    <row r="642" spans="1:9" x14ac:dyDescent="0.2">
      <c r="A642" s="52">
        <v>151</v>
      </c>
      <c r="B642" s="53">
        <f>PRRAS!C655</f>
        <v>641</v>
      </c>
      <c r="C642" s="53">
        <f>PRRAS!D655</f>
        <v>520400</v>
      </c>
      <c r="D642" s="53">
        <f>PRRAS!E655</f>
        <v>758402</v>
      </c>
      <c r="E642" s="53">
        <v>0</v>
      </c>
      <c r="F642" s="53">
        <v>0</v>
      </c>
      <c r="G642" s="54">
        <f t="shared" si="18"/>
        <v>1305847.764</v>
      </c>
      <c r="H642" s="54">
        <f t="shared" si="19"/>
        <v>0</v>
      </c>
      <c r="I642" s="55">
        <v>0</v>
      </c>
    </row>
    <row r="643" spans="1:9" x14ac:dyDescent="0.2">
      <c r="A643" s="52">
        <v>151</v>
      </c>
      <c r="B643" s="53">
        <f>PRRAS!C656</f>
        <v>642</v>
      </c>
      <c r="C643" s="53">
        <f>PRRAS!D656</f>
        <v>715817</v>
      </c>
      <c r="D643" s="53">
        <f>PRRAS!E656</f>
        <v>886325</v>
      </c>
      <c r="E643" s="53">
        <v>0</v>
      </c>
      <c r="F643" s="53">
        <v>0</v>
      </c>
      <c r="G643" s="54">
        <f t="shared" si="18"/>
        <v>1597595.814</v>
      </c>
      <c r="H643" s="54">
        <f t="shared" si="19"/>
        <v>0</v>
      </c>
      <c r="I643" s="55">
        <v>0</v>
      </c>
    </row>
    <row r="644" spans="1:9" x14ac:dyDescent="0.2">
      <c r="A644" s="52">
        <v>151</v>
      </c>
      <c r="B644" s="53">
        <f>PRRAS!C657</f>
        <v>643</v>
      </c>
      <c r="C644" s="53">
        <f>PRRAS!D657</f>
        <v>824658</v>
      </c>
      <c r="D644" s="53">
        <f>PRRAS!E657</f>
        <v>729693</v>
      </c>
      <c r="E644" s="53">
        <v>0</v>
      </c>
      <c r="F644" s="53">
        <v>0</v>
      </c>
      <c r="G644" s="54">
        <f t="shared" si="18"/>
        <v>1468640.2920000001</v>
      </c>
      <c r="H644" s="54">
        <f t="shared" si="19"/>
        <v>0</v>
      </c>
      <c r="I644" s="55">
        <v>0</v>
      </c>
    </row>
    <row r="645" spans="1:9" x14ac:dyDescent="0.2">
      <c r="A645" s="52">
        <v>151</v>
      </c>
      <c r="B645" s="53">
        <f>PRRAS!C658</f>
        <v>644</v>
      </c>
      <c r="C645" s="53">
        <f>PRRAS!D658</f>
        <v>411559</v>
      </c>
      <c r="D645" s="53">
        <f>PRRAS!E658</f>
        <v>915034</v>
      </c>
      <c r="E645" s="53">
        <v>0</v>
      </c>
      <c r="F645" s="53">
        <v>0</v>
      </c>
      <c r="G645" s="54">
        <f t="shared" ref="G645:G726" si="20">(B645/1000)*(C645*1+D645*2)</f>
        <v>1443607.7879999999</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90</v>
      </c>
      <c r="D647" s="53">
        <f>PRRAS!E660</f>
        <v>90</v>
      </c>
      <c r="E647" s="53">
        <v>0</v>
      </c>
      <c r="F647" s="53">
        <v>0</v>
      </c>
      <c r="G647" s="54">
        <f t="shared" si="20"/>
        <v>174.42000000000002</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77</v>
      </c>
      <c r="D649" s="53">
        <f>PRRAS!E662</f>
        <v>77</v>
      </c>
      <c r="E649" s="53">
        <v>0</v>
      </c>
      <c r="F649" s="53">
        <v>0</v>
      </c>
      <c r="G649" s="54">
        <f t="shared" si="20"/>
        <v>149.68800000000002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5144779</v>
      </c>
      <c r="D668" s="53">
        <f>PRRAS!E681</f>
        <v>5546223</v>
      </c>
      <c r="E668" s="53">
        <v>0</v>
      </c>
      <c r="F668" s="53">
        <v>0</v>
      </c>
      <c r="G668" s="54">
        <f t="shared" si="20"/>
        <v>10830229.075000001</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13500</v>
      </c>
      <c r="D670" s="53">
        <f>PRRAS!E683</f>
        <v>0</v>
      </c>
      <c r="E670" s="53">
        <v>0</v>
      </c>
      <c r="F670" s="53">
        <v>0</v>
      </c>
      <c r="G670" s="54">
        <f t="shared" si="20"/>
        <v>9031.5</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28627</v>
      </c>
      <c r="D687" s="53">
        <f>PRRAS!E700</f>
        <v>248632</v>
      </c>
      <c r="E687" s="53">
        <v>0</v>
      </c>
      <c r="F687" s="53">
        <v>0</v>
      </c>
      <c r="G687" s="54">
        <f t="shared" si="20"/>
        <v>360761.22600000002</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98717</v>
      </c>
      <c r="E690" s="53">
        <v>0</v>
      </c>
      <c r="F690" s="53">
        <v>0</v>
      </c>
      <c r="G690" s="54">
        <f t="shared" si="20"/>
        <v>136032.02599999998</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460</v>
      </c>
      <c r="D703" s="53">
        <f>PRRAS!E716</f>
        <v>0</v>
      </c>
      <c r="E703" s="53">
        <v>0</v>
      </c>
      <c r="F703" s="53">
        <v>0</v>
      </c>
      <c r="G703" s="54">
        <f t="shared" si="20"/>
        <v>322.91999999999996</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30681</v>
      </c>
      <c r="D710" s="53">
        <f>PRRAS!E723</f>
        <v>39556</v>
      </c>
      <c r="E710" s="53">
        <v>0</v>
      </c>
      <c r="F710" s="53">
        <v>0</v>
      </c>
      <c r="G710" s="54">
        <f t="shared" si="20"/>
        <v>77843.236999999994</v>
      </c>
      <c r="H710" s="54">
        <f t="shared" si="21"/>
        <v>0</v>
      </c>
      <c r="I710" s="55">
        <v>0</v>
      </c>
    </row>
    <row r="711" spans="1:9" x14ac:dyDescent="0.2">
      <c r="A711" s="52">
        <v>151</v>
      </c>
      <c r="B711" s="53">
        <f>PRRAS!C724</f>
        <v>710</v>
      </c>
      <c r="C711" s="53">
        <f>PRRAS!D724</f>
        <v>138910</v>
      </c>
      <c r="D711" s="53">
        <f>PRRAS!E724</f>
        <v>74818</v>
      </c>
      <c r="E711" s="53">
        <v>0</v>
      </c>
      <c r="F711" s="53">
        <v>0</v>
      </c>
      <c r="G711" s="54">
        <f t="shared" si="20"/>
        <v>204867.66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21515</v>
      </c>
      <c r="D715" s="53">
        <f>PRRAS!E728</f>
        <v>1676</v>
      </c>
      <c r="E715" s="53">
        <v>0</v>
      </c>
      <c r="F715" s="53">
        <v>0</v>
      </c>
      <c r="G715" s="54">
        <f t="shared" si="20"/>
        <v>17755.038</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13150</v>
      </c>
      <c r="D820" s="53">
        <f>PRRAS!E833</f>
        <v>0</v>
      </c>
      <c r="E820" s="53">
        <v>0</v>
      </c>
      <c r="F820" s="53">
        <v>0</v>
      </c>
      <c r="G820" s="54">
        <f t="shared" si="28"/>
        <v>10769.849999999999</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1094552</v>
      </c>
      <c r="D1480" s="65"/>
      <c r="E1480" s="65">
        <v>0</v>
      </c>
      <c r="F1480" s="65">
        <v>0</v>
      </c>
      <c r="G1480" s="59">
        <f t="shared" ref="G1480:G1513" si="55">B1480/1000*C1480</f>
        <v>1094.5520000000001</v>
      </c>
      <c r="H1480" s="59">
        <f t="shared" ref="H1480:H1513" si="56">ABS(C1480-ROUND(C1480,0))</f>
        <v>0</v>
      </c>
      <c r="I1480" s="60">
        <v>0</v>
      </c>
    </row>
    <row r="1481" spans="1:9" x14ac:dyDescent="0.2">
      <c r="A1481" s="68">
        <v>159</v>
      </c>
      <c r="B1481" s="56">
        <f>Obv!C13</f>
        <v>2</v>
      </c>
      <c r="C1481" s="56">
        <f>Obv!D13</f>
        <v>6283917</v>
      </c>
      <c r="D1481" s="56">
        <v>0</v>
      </c>
      <c r="E1481" s="56">
        <v>0</v>
      </c>
      <c r="F1481" s="56">
        <v>0</v>
      </c>
      <c r="G1481" s="54">
        <f t="shared" si="55"/>
        <v>12567.834000000001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6274719</v>
      </c>
      <c r="D1483" s="56">
        <v>0</v>
      </c>
      <c r="E1483" s="56">
        <v>0</v>
      </c>
      <c r="F1483" s="56">
        <v>0</v>
      </c>
      <c r="G1483" s="54">
        <f t="shared" si="55"/>
        <v>25098.876</v>
      </c>
      <c r="H1483" s="54">
        <f t="shared" si="56"/>
        <v>0</v>
      </c>
      <c r="I1483" s="55">
        <v>0</v>
      </c>
    </row>
    <row r="1484" spans="1:9" x14ac:dyDescent="0.2">
      <c r="A1484" s="68">
        <v>159</v>
      </c>
      <c r="B1484" s="56">
        <f>Obv!C16</f>
        <v>5</v>
      </c>
      <c r="C1484" s="56">
        <f>Obv!D16</f>
        <v>5816203</v>
      </c>
      <c r="D1484" s="56">
        <v>0</v>
      </c>
      <c r="E1484" s="56">
        <v>0</v>
      </c>
      <c r="F1484" s="56">
        <v>0</v>
      </c>
      <c r="G1484" s="54">
        <f t="shared" si="55"/>
        <v>29081.014999999999</v>
      </c>
      <c r="H1484" s="54">
        <f t="shared" si="56"/>
        <v>0</v>
      </c>
      <c r="I1484" s="55">
        <v>0</v>
      </c>
    </row>
    <row r="1485" spans="1:9" x14ac:dyDescent="0.2">
      <c r="A1485" s="68">
        <v>159</v>
      </c>
      <c r="B1485" s="56">
        <f>Obv!C17</f>
        <v>6</v>
      </c>
      <c r="C1485" s="56">
        <f>Obv!D17</f>
        <v>412880</v>
      </c>
      <c r="D1485" s="56">
        <v>0</v>
      </c>
      <c r="E1485" s="56">
        <v>0</v>
      </c>
      <c r="F1485" s="56">
        <v>0</v>
      </c>
      <c r="G1485" s="54">
        <f t="shared" si="55"/>
        <v>2477.2800000000002</v>
      </c>
      <c r="H1485" s="54">
        <f t="shared" si="56"/>
        <v>0</v>
      </c>
      <c r="I1485" s="55">
        <v>0</v>
      </c>
    </row>
    <row r="1486" spans="1:9" x14ac:dyDescent="0.2">
      <c r="A1486" s="68">
        <v>159</v>
      </c>
      <c r="B1486" s="56">
        <f>Obv!C18</f>
        <v>7</v>
      </c>
      <c r="C1486" s="56">
        <f>Obv!D18</f>
        <v>2280</v>
      </c>
      <c r="D1486" s="56">
        <v>0</v>
      </c>
      <c r="E1486" s="56">
        <v>0</v>
      </c>
      <c r="F1486" s="56">
        <v>0</v>
      </c>
      <c r="G1486" s="54">
        <f t="shared" si="55"/>
        <v>15.96</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43356</v>
      </c>
      <c r="D1491" s="56">
        <v>0</v>
      </c>
      <c r="E1491" s="56">
        <v>0</v>
      </c>
      <c r="F1491" s="56">
        <v>0</v>
      </c>
      <c r="G1491" s="54">
        <f t="shared" si="55"/>
        <v>520.27200000000005</v>
      </c>
      <c r="H1491" s="54">
        <f t="shared" si="56"/>
        <v>0</v>
      </c>
      <c r="I1491" s="55">
        <v>0</v>
      </c>
    </row>
    <row r="1492" spans="1:9" x14ac:dyDescent="0.2">
      <c r="A1492" s="68">
        <v>159</v>
      </c>
      <c r="B1492" s="56">
        <f>Obv!C24</f>
        <v>13</v>
      </c>
      <c r="C1492" s="56">
        <f>Obv!D24</f>
        <v>9198</v>
      </c>
      <c r="D1492" s="56">
        <v>0</v>
      </c>
      <c r="E1492" s="56">
        <v>0</v>
      </c>
      <c r="F1492" s="56">
        <v>0</v>
      </c>
      <c r="G1492" s="54">
        <f t="shared" si="55"/>
        <v>119.574</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6225528</v>
      </c>
      <c r="D1499" s="56">
        <v>0</v>
      </c>
      <c r="E1499" s="56">
        <v>0</v>
      </c>
      <c r="F1499" s="56">
        <v>0</v>
      </c>
      <c r="G1499" s="54">
        <f t="shared" si="55"/>
        <v>124510.56</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6212827</v>
      </c>
      <c r="D1501" s="56">
        <v>0</v>
      </c>
      <c r="E1501" s="56">
        <v>0</v>
      </c>
      <c r="F1501" s="56">
        <v>0</v>
      </c>
      <c r="G1501" s="54">
        <f t="shared" si="55"/>
        <v>136682.19399999999</v>
      </c>
      <c r="H1501" s="54">
        <f t="shared" si="56"/>
        <v>0</v>
      </c>
      <c r="I1501" s="55">
        <v>0</v>
      </c>
    </row>
    <row r="1502" spans="1:9" x14ac:dyDescent="0.2">
      <c r="A1502" s="68">
        <v>159</v>
      </c>
      <c r="B1502" s="56">
        <f>Obv!C34</f>
        <v>23</v>
      </c>
      <c r="C1502" s="56">
        <f>Obv!D34</f>
        <v>5734072</v>
      </c>
      <c r="D1502" s="56">
        <v>0</v>
      </c>
      <c r="E1502" s="56">
        <v>0</v>
      </c>
      <c r="F1502" s="56">
        <v>0</v>
      </c>
      <c r="G1502" s="54">
        <f t="shared" si="55"/>
        <v>131883.65599999999</v>
      </c>
      <c r="H1502" s="54">
        <f t="shared" si="56"/>
        <v>0</v>
      </c>
      <c r="I1502" s="55">
        <v>0</v>
      </c>
    </row>
    <row r="1503" spans="1:9" x14ac:dyDescent="0.2">
      <c r="A1503" s="68">
        <v>159</v>
      </c>
      <c r="B1503" s="56">
        <f>Obv!C35</f>
        <v>24</v>
      </c>
      <c r="C1503" s="56">
        <f>Obv!D35</f>
        <v>476475</v>
      </c>
      <c r="D1503" s="56">
        <v>0</v>
      </c>
      <c r="E1503" s="56">
        <v>0</v>
      </c>
      <c r="F1503" s="56">
        <v>0</v>
      </c>
      <c r="G1503" s="54">
        <f t="shared" si="55"/>
        <v>11435.4</v>
      </c>
      <c r="H1503" s="54">
        <f t="shared" si="56"/>
        <v>0</v>
      </c>
      <c r="I1503" s="55">
        <v>0</v>
      </c>
    </row>
    <row r="1504" spans="1:9" x14ac:dyDescent="0.2">
      <c r="A1504" s="68">
        <v>159</v>
      </c>
      <c r="B1504" s="56">
        <f>Obv!C36</f>
        <v>25</v>
      </c>
      <c r="C1504" s="56">
        <f>Obv!D36</f>
        <v>2280</v>
      </c>
      <c r="D1504" s="56">
        <v>0</v>
      </c>
      <c r="E1504" s="56">
        <v>0</v>
      </c>
      <c r="F1504" s="56">
        <v>0</v>
      </c>
      <c r="G1504" s="54">
        <f t="shared" si="55"/>
        <v>57</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12701</v>
      </c>
      <c r="D1510" s="56">
        <v>0</v>
      </c>
      <c r="E1510" s="56">
        <v>0</v>
      </c>
      <c r="F1510" s="56">
        <v>0</v>
      </c>
      <c r="G1510" s="54">
        <f t="shared" si="55"/>
        <v>393.73099999999999</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1152941</v>
      </c>
      <c r="D1517" s="56">
        <v>0</v>
      </c>
      <c r="E1517" s="56">
        <v>0</v>
      </c>
      <c r="F1517" s="56">
        <v>0</v>
      </c>
      <c r="G1517" s="54">
        <f t="shared" si="57"/>
        <v>43811.758000000002</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1152941</v>
      </c>
      <c r="D1576" s="56">
        <v>0</v>
      </c>
      <c r="E1576" s="56">
        <v>0</v>
      </c>
      <c r="F1576" s="56">
        <v>0</v>
      </c>
      <c r="G1576" s="54">
        <f t="shared" si="59"/>
        <v>111835.277</v>
      </c>
      <c r="H1576" s="54">
        <f t="shared" si="60"/>
        <v>0</v>
      </c>
      <c r="I1576" s="55">
        <v>0</v>
      </c>
    </row>
    <row r="1577" spans="1:9" x14ac:dyDescent="0.2">
      <c r="A1577" s="68">
        <v>159</v>
      </c>
      <c r="B1577" s="56">
        <f>Obv!C109</f>
        <v>98</v>
      </c>
      <c r="C1577" s="56">
        <f>Obv!D109</f>
        <v>1152941</v>
      </c>
      <c r="D1577" s="56">
        <v>0</v>
      </c>
      <c r="E1577" s="56">
        <v>0</v>
      </c>
      <c r="F1577" s="56">
        <v>0</v>
      </c>
      <c r="G1577" s="54">
        <f t="shared" si="59"/>
        <v>112988.21800000001</v>
      </c>
      <c r="H1577" s="54">
        <f t="shared" si="60"/>
        <v>0</v>
      </c>
      <c r="I1577" s="55">
        <v>0</v>
      </c>
    </row>
    <row r="1578" spans="1:9" x14ac:dyDescent="0.2">
      <c r="A1578" s="68">
        <v>159</v>
      </c>
      <c r="B1578" s="56">
        <f>Obv!C110</f>
        <v>99</v>
      </c>
      <c r="C1578" s="56">
        <f>Obv!D110</f>
        <v>0</v>
      </c>
      <c r="D1578" s="56">
        <v>0</v>
      </c>
      <c r="E1578" s="56">
        <v>0</v>
      </c>
      <c r="F1578" s="56">
        <v>0</v>
      </c>
      <c r="G1578" s="54">
        <f t="shared" si="59"/>
        <v>0</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B6:C6"/>
    <mergeCell ref="B10:C10"/>
    <mergeCell ref="B32:C32"/>
    <mergeCell ref="B36:C36"/>
    <mergeCell ref="B7:C7"/>
    <mergeCell ref="A1:H1"/>
    <mergeCell ref="B5:C5"/>
    <mergeCell ref="B14:C14"/>
    <mergeCell ref="B19:C19"/>
    <mergeCell ref="B16:C16"/>
    <mergeCell ref="B29:C29"/>
    <mergeCell ref="B15:C15"/>
    <mergeCell ref="B18:C18"/>
    <mergeCell ref="B13:C13"/>
    <mergeCell ref="B12:C12"/>
    <mergeCell ref="B11:C11"/>
    <mergeCell ref="B25:C25"/>
    <mergeCell ref="B28:C28"/>
    <mergeCell ref="B27:C27"/>
    <mergeCell ref="B26:C26"/>
    <mergeCell ref="B21:C21"/>
    <mergeCell ref="B22:C22"/>
    <mergeCell ref="B24:C24"/>
    <mergeCell ref="A2:C2"/>
    <mergeCell ref="B3:C3"/>
    <mergeCell ref="B4:C4"/>
    <mergeCell ref="B9:C9"/>
    <mergeCell ref="B8:C8"/>
    <mergeCell ref="B34:C34"/>
    <mergeCell ref="B23:C23"/>
    <mergeCell ref="B33:C33"/>
    <mergeCell ref="B20:C20"/>
    <mergeCell ref="B17:C17"/>
    <mergeCell ref="B39:C39"/>
    <mergeCell ref="B30:C30"/>
    <mergeCell ref="B38:C38"/>
    <mergeCell ref="B43:C43"/>
    <mergeCell ref="B44:C44"/>
    <mergeCell ref="B45:C45"/>
    <mergeCell ref="B31:C31"/>
    <mergeCell ref="B35:C35"/>
    <mergeCell ref="B37:C37"/>
    <mergeCell ref="B50:C50"/>
    <mergeCell ref="B41:C41"/>
    <mergeCell ref="B49:C49"/>
    <mergeCell ref="B40:C40"/>
    <mergeCell ref="B48:C48"/>
    <mergeCell ref="B47:C47"/>
    <mergeCell ref="B46:C46"/>
    <mergeCell ref="B42:C42"/>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8"/>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5" activePane="bottomLeft" state="frozen"/>
      <selection pane="bottomLeft" activeCell="H6" sqref="H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2" t="s">
        <v>3983</v>
      </c>
      <c r="B1" s="413"/>
      <c r="C1" s="371" t="s">
        <v>2994</v>
      </c>
      <c r="D1" s="371"/>
      <c r="E1" s="371" t="s">
        <v>2995</v>
      </c>
      <c r="F1" s="371"/>
      <c r="G1" s="371" t="s">
        <v>2996</v>
      </c>
      <c r="H1" s="371"/>
      <c r="I1" s="371"/>
      <c r="J1" s="371" t="s">
        <v>1764</v>
      </c>
      <c r="K1" s="397"/>
    </row>
    <row r="2" spans="1:14" ht="24.95" customHeight="1" x14ac:dyDescent="0.2">
      <c r="A2" s="37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4"/>
      <c r="C2" s="374"/>
      <c r="D2" s="374"/>
      <c r="E2" s="374"/>
      <c r="F2" s="374"/>
      <c r="G2" s="374"/>
      <c r="H2" s="374"/>
      <c r="I2" s="374"/>
      <c r="J2" s="374"/>
      <c r="K2" s="374"/>
      <c r="N2" s="1" t="e">
        <f ca="1" xml:space="preserve"> CELL("filename")</f>
        <v>#N/A</v>
      </c>
    </row>
    <row r="3" spans="1:14" ht="32.1" customHeight="1" x14ac:dyDescent="0.2">
      <c r="B3" s="3"/>
      <c r="C3" s="3"/>
      <c r="D3" s="3"/>
      <c r="E3" s="3"/>
      <c r="F3" s="3"/>
      <c r="G3" s="3"/>
      <c r="H3" s="90">
        <f>LOOKUP(B22,A111:A667,C111:C667)</f>
        <v>1</v>
      </c>
      <c r="I3" s="3"/>
      <c r="J3" s="372" t="s">
        <v>132</v>
      </c>
      <c r="K3" s="372"/>
      <c r="N3" s="1" t="e">
        <f ca="1">FIND("xlsx",N2,3)</f>
        <v>#N/A</v>
      </c>
    </row>
    <row r="4" spans="1:14" ht="35.1" customHeight="1" x14ac:dyDescent="0.4">
      <c r="A4" s="383" t="s">
        <v>2573</v>
      </c>
      <c r="B4" s="383"/>
      <c r="C4" s="383"/>
      <c r="D4" s="383"/>
      <c r="E4" s="383"/>
      <c r="F4" s="383"/>
      <c r="G4" s="383"/>
      <c r="H4" s="383"/>
      <c r="I4" s="383"/>
      <c r="J4" s="383"/>
      <c r="K4" s="383"/>
    </row>
    <row r="5" spans="1:14" ht="39.950000000000003" customHeight="1" x14ac:dyDescent="0.2">
      <c r="A5" s="387" t="str">
        <f>IF(AND(K10&lt;&gt;"",K12&lt;&gt;""), "za razdoblje: " &amp; TEXT(K10, "d. mmmm yyyy.") &amp; "   –   " &amp; TEXT(K12, "d. mmmm yyyy."),"za razdoblje od ________________ do ______________")</f>
        <v>za razdoblje: 1. siječanj 2021.   –   30. lipanj 2021.</v>
      </c>
      <c r="B5" s="387"/>
      <c r="C5" s="387"/>
      <c r="D5" s="387"/>
      <c r="E5" s="387"/>
      <c r="F5" s="387"/>
      <c r="G5" s="387"/>
      <c r="H5" s="387"/>
      <c r="I5" s="387"/>
      <c r="J5" s="387"/>
      <c r="K5" s="387"/>
    </row>
    <row r="6" spans="1:14" ht="15" customHeight="1" x14ac:dyDescent="0.2">
      <c r="A6" s="18" t="s">
        <v>484</v>
      </c>
      <c r="B6" s="22">
        <v>23704</v>
      </c>
      <c r="C6" s="8"/>
      <c r="D6" s="410" t="s">
        <v>488</v>
      </c>
      <c r="E6" s="411"/>
      <c r="F6" s="11" t="s">
        <v>3767</v>
      </c>
      <c r="G6" s="8"/>
      <c r="H6" s="8"/>
      <c r="I6" s="8"/>
      <c r="J6" s="401">
        <f>SUM(Skriveni!G2:G1580)</f>
        <v>81879609.572999999</v>
      </c>
      <c r="K6" s="401"/>
    </row>
    <row r="7" spans="1:14" ht="3" customHeight="1" x14ac:dyDescent="0.2">
      <c r="A7" s="8"/>
      <c r="B7" s="8"/>
      <c r="C7" s="8"/>
      <c r="D7" s="8"/>
      <c r="E7" s="8"/>
      <c r="F7" s="8"/>
      <c r="G7" s="8"/>
      <c r="H7" s="8"/>
      <c r="I7" s="8"/>
      <c r="J7" s="8"/>
      <c r="K7" s="8"/>
    </row>
    <row r="8" spans="1:14" ht="15" customHeight="1" x14ac:dyDescent="0.2">
      <c r="A8" s="18" t="s">
        <v>485</v>
      </c>
      <c r="B8" s="23">
        <v>1635867</v>
      </c>
      <c r="C8" s="377" t="s">
        <v>3315</v>
      </c>
      <c r="D8" s="378"/>
      <c r="E8" s="378"/>
      <c r="F8" s="378"/>
      <c r="G8" s="378"/>
      <c r="H8" s="379"/>
      <c r="I8" s="122" t="s">
        <v>1880</v>
      </c>
      <c r="J8" s="402" t="s">
        <v>492</v>
      </c>
      <c r="K8" s="402"/>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10370</v>
      </c>
      <c r="C12" s="384" t="s">
        <v>329</v>
      </c>
      <c r="D12" s="385"/>
      <c r="E12" s="385"/>
      <c r="F12" s="385"/>
      <c r="G12" s="386"/>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98" t="s">
        <v>4315</v>
      </c>
      <c r="C14" s="399"/>
      <c r="D14" s="399"/>
      <c r="E14" s="399"/>
      <c r="F14" s="399"/>
      <c r="G14" s="400"/>
      <c r="H14" s="8"/>
      <c r="I14" s="8"/>
      <c r="J14" s="18" t="s">
        <v>856</v>
      </c>
      <c r="K14" s="41">
        <v>66045650689</v>
      </c>
    </row>
    <row r="15" spans="1:14" ht="3" customHeight="1" x14ac:dyDescent="0.2">
      <c r="A15" s="8"/>
      <c r="B15" s="8"/>
      <c r="C15" s="8"/>
      <c r="D15" s="8"/>
      <c r="E15" s="8"/>
      <c r="F15" s="8"/>
      <c r="G15" s="8"/>
      <c r="H15" s="8"/>
      <c r="I15" s="8"/>
      <c r="J15" s="8"/>
      <c r="K15" s="8"/>
    </row>
    <row r="16" spans="1:14" ht="15" customHeight="1" x14ac:dyDescent="0.2">
      <c r="A16" s="18" t="s">
        <v>490</v>
      </c>
      <c r="B16" s="10">
        <v>31</v>
      </c>
      <c r="C16" s="395" t="str">
        <f>IF(B16&gt;0,LOOKUP(B16,A70:A78,B70:B78),"Razina nije upisana")</f>
        <v>Proračunski korisnik jedinice lokalne i područne (regionalne) samouprave koji obavlja poslove u sklopu funkcija koje se decentraliziraju</v>
      </c>
      <c r="D16" s="396"/>
      <c r="E16" s="396"/>
      <c r="F16" s="396"/>
      <c r="G16" s="396"/>
      <c r="H16" s="396"/>
      <c r="I16" s="396"/>
      <c r="J16" s="396"/>
      <c r="K16" s="396"/>
    </row>
    <row r="17" spans="1:11" ht="3" customHeight="1" x14ac:dyDescent="0.2">
      <c r="A17" s="9"/>
      <c r="B17" s="8"/>
      <c r="C17" s="123"/>
      <c r="D17" s="123"/>
      <c r="E17" s="123"/>
      <c r="F17" s="123"/>
      <c r="G17" s="123"/>
      <c r="H17" s="123"/>
      <c r="I17" s="123"/>
      <c r="J17" s="123"/>
      <c r="K17" s="123"/>
    </row>
    <row r="18" spans="1:11" ht="15" customHeight="1" x14ac:dyDescent="0.2">
      <c r="A18" s="18" t="s">
        <v>489</v>
      </c>
      <c r="B18" s="25">
        <v>8532</v>
      </c>
      <c r="C18" s="395" t="str">
        <f xml:space="preserve"> IF(VALUE(B18)&gt;0,LOOKUP(B18,Sifre!A253:A867,Sifre!B253:B867),"Djelatnost nije upisana")</f>
        <v>Tehničko i strukovno srednje obrazovanje</v>
      </c>
      <c r="D18" s="396"/>
      <c r="E18" s="396"/>
      <c r="F18" s="396"/>
      <c r="G18" s="396"/>
      <c r="H18" s="396"/>
      <c r="I18" s="396"/>
      <c r="J18" s="396"/>
      <c r="K18" s="396"/>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95" t="str">
        <f>IF(B20&lt;&gt;"","Razdjel: " &amp; LOOKUP(B20,A670:A722,B670:B722),"Razdjel nije upisan")</f>
        <v>Razdjel: NEMA RAZDJELA</v>
      </c>
      <c r="D20" s="396"/>
      <c r="E20" s="396"/>
      <c r="F20" s="396"/>
      <c r="G20" s="396"/>
      <c r="H20" s="396"/>
      <c r="I20" s="396"/>
      <c r="J20" s="396"/>
      <c r="K20" s="396"/>
    </row>
    <row r="21" spans="1:11" ht="3" customHeight="1" x14ac:dyDescent="0.2">
      <c r="A21" s="9"/>
      <c r="B21" s="8"/>
      <c r="C21" s="123"/>
      <c r="D21" s="123"/>
      <c r="E21" s="123"/>
      <c r="F21" s="123"/>
      <c r="G21" s="123"/>
      <c r="H21" s="123"/>
      <c r="I21" s="123"/>
      <c r="J21" s="123"/>
      <c r="K21" s="123"/>
    </row>
    <row r="22" spans="1:11" ht="15" customHeight="1" x14ac:dyDescent="0.2">
      <c r="A22" s="50" t="s">
        <v>2574</v>
      </c>
      <c r="B22" s="27">
        <v>101</v>
      </c>
      <c r="C22" s="395" t="str">
        <f>IF(B22&gt;0, "Županija: " &amp; LOOKUP(H3,A87:A107,B87:B107) &amp; ", grad/općina: " &amp; LOOKUP(B22,A111:A667,B111:B667),"Šifra grada/općine nije upisana")</f>
        <v>Županija: ZAGREBAČKA, grad/općina: DUGO SELO</v>
      </c>
      <c r="D22" s="396"/>
      <c r="E22" s="396"/>
      <c r="F22" s="396"/>
      <c r="G22" s="396"/>
      <c r="H22" s="396"/>
      <c r="I22" s="396"/>
      <c r="J22" s="396"/>
      <c r="K22" s="396"/>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80" t="s">
        <v>1477</v>
      </c>
      <c r="B25" s="35" t="str">
        <f>IF(SUM(Skriveni!C2:F645)=0,"NE", "DA")</f>
        <v>DA</v>
      </c>
      <c r="C25" s="375" t="s">
        <v>4292</v>
      </c>
      <c r="D25" s="427"/>
      <c r="E25" s="77" t="str">
        <f>IF(AND(B25="DA",Kont!E23&gt;0),Kont!E23,"Nema")</f>
        <v>Nema</v>
      </c>
      <c r="F25" s="8"/>
      <c r="G25" s="18" t="s">
        <v>2252</v>
      </c>
      <c r="H25" s="388" t="s">
        <v>4316</v>
      </c>
      <c r="I25" s="424"/>
      <c r="J25" s="424"/>
      <c r="K25" s="389"/>
    </row>
    <row r="26" spans="1:11" ht="3" customHeight="1" x14ac:dyDescent="0.2">
      <c r="A26" s="381"/>
      <c r="B26" s="28"/>
      <c r="C26" s="29"/>
      <c r="D26" s="30"/>
      <c r="E26" s="31"/>
      <c r="G26" s="9"/>
      <c r="H26" s="8"/>
      <c r="I26" s="8"/>
      <c r="J26" s="8"/>
      <c r="K26" s="8"/>
    </row>
    <row r="27" spans="1:11" ht="15" customHeight="1" x14ac:dyDescent="0.2">
      <c r="A27" s="381"/>
      <c r="B27" s="35" t="str">
        <f>IF(SUM(Skriveni!C984:D1241)&lt;&gt;0,"DA","NE")</f>
        <v>NE</v>
      </c>
      <c r="C27" s="375" t="s">
        <v>1085</v>
      </c>
      <c r="D27" s="376"/>
      <c r="E27" s="77" t="str">
        <f>IF(AND(B27="DA",Kont!E275&gt;0),Kont!E275,"Nema")</f>
        <v>Nema</v>
      </c>
      <c r="F27" s="8"/>
      <c r="G27" s="18" t="s">
        <v>2253</v>
      </c>
      <c r="H27" s="388" t="s">
        <v>4317</v>
      </c>
      <c r="I27" s="389"/>
      <c r="J27" s="9" t="s">
        <v>1472</v>
      </c>
      <c r="K27" s="11" t="s">
        <v>4318</v>
      </c>
    </row>
    <row r="28" spans="1:11" ht="3" customHeight="1" x14ac:dyDescent="0.2">
      <c r="A28" s="381"/>
      <c r="F28" s="8"/>
      <c r="G28" s="8"/>
      <c r="H28" s="8"/>
      <c r="I28" s="8"/>
      <c r="J28" s="8"/>
      <c r="K28" s="8"/>
    </row>
    <row r="29" spans="1:11" ht="15" customHeight="1" x14ac:dyDescent="0.2">
      <c r="A29" s="381"/>
      <c r="B29" s="35" t="str">
        <f>IF(SUM(Skriveni!C1299:D1434)&lt;&gt;0,"DA","NE")</f>
        <v>NE</v>
      </c>
      <c r="C29" s="405" t="s">
        <v>4293</v>
      </c>
      <c r="D29" s="406"/>
      <c r="E29" s="77" t="str">
        <f>IF(AND(B29="DA",Kont!E302&gt;0),Kont!E302,"Nema")</f>
        <v>Nema</v>
      </c>
      <c r="F29" s="8"/>
      <c r="G29" s="18" t="s">
        <v>1473</v>
      </c>
      <c r="H29" s="390" t="s">
        <v>4319</v>
      </c>
      <c r="I29" s="391"/>
      <c r="J29" s="391"/>
      <c r="K29" s="392"/>
    </row>
    <row r="30" spans="1:11" ht="3" customHeight="1" x14ac:dyDescent="0.2">
      <c r="A30" s="381"/>
      <c r="B30" s="28"/>
      <c r="C30" s="29"/>
      <c r="D30" s="30"/>
      <c r="E30" s="31"/>
      <c r="F30" s="8"/>
      <c r="G30" s="8"/>
      <c r="H30" s="8"/>
      <c r="I30" s="8"/>
      <c r="J30" s="8"/>
      <c r="K30" s="8"/>
    </row>
    <row r="31" spans="1:11" ht="15" customHeight="1" x14ac:dyDescent="0.2">
      <c r="A31" s="381"/>
      <c r="B31" s="125" t="s">
        <v>1880</v>
      </c>
      <c r="C31" s="375" t="s">
        <v>1592</v>
      </c>
      <c r="D31" s="376"/>
      <c r="E31" s="77" t="str">
        <f>IF(Kont!E298&gt;0,Kont!E298,"Nema")</f>
        <v>Nema</v>
      </c>
      <c r="F31" s="8"/>
      <c r="G31" s="9" t="s">
        <v>1474</v>
      </c>
      <c r="H31" s="390" t="s">
        <v>4320</v>
      </c>
      <c r="I31" s="391"/>
      <c r="J31" s="391"/>
      <c r="K31" s="392"/>
    </row>
    <row r="32" spans="1:11" ht="3" customHeight="1" x14ac:dyDescent="0.2">
      <c r="A32" s="381"/>
      <c r="B32" s="28"/>
      <c r="C32" s="29"/>
      <c r="D32" s="30"/>
      <c r="E32" s="31"/>
      <c r="F32" s="8"/>
      <c r="G32" s="8"/>
      <c r="H32" s="8"/>
      <c r="I32" s="8"/>
      <c r="J32" s="8"/>
      <c r="K32" s="8"/>
    </row>
    <row r="33" spans="1:11" ht="15" customHeight="1" x14ac:dyDescent="0.2">
      <c r="A33" s="382"/>
      <c r="B33" s="35" t="str">
        <f>IF(SUM(Skriveni!C1480:C1569)&lt;&gt;0,"DA","NE")</f>
        <v>DA</v>
      </c>
      <c r="C33" s="393" t="s">
        <v>3869</v>
      </c>
      <c r="D33" s="394"/>
      <c r="E33" s="77" t="str">
        <f>IF(AND(B33="DA",Kont!E294&gt;0),Kont!E294,"Nema")</f>
        <v>Nema</v>
      </c>
      <c r="F33" s="8"/>
      <c r="G33" s="18" t="s">
        <v>3643</v>
      </c>
      <c r="H33" s="398" t="s">
        <v>4321</v>
      </c>
      <c r="I33" s="399"/>
      <c r="J33" s="399"/>
      <c r="K33" s="400"/>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7" t="str">
        <f>IF(ISERROR(Kont!E3),"Datoteka oštećena metodama Cut/Paste i neupotrebljiva",IF(Kont!E3&gt;0,"Izvještaj sadrži pogreške, broj pogrešaka: " &amp; Kont!E3,IF(J6=0,"Izvještaj je prazan","Izvještaj nema pogrešaka")))</f>
        <v>Izvještaj nema pogrešaka</v>
      </c>
      <c r="I35" s="408"/>
      <c r="J35" s="408"/>
      <c r="K35" s="409"/>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4" t="s">
        <v>2993</v>
      </c>
      <c r="C38" s="404"/>
      <c r="D38" s="404"/>
      <c r="E38" s="404"/>
      <c r="F38" s="404"/>
      <c r="G38" s="404"/>
      <c r="H38" s="404"/>
      <c r="I38" s="219" t="s">
        <v>1401</v>
      </c>
      <c r="J38" s="96" t="s">
        <v>2923</v>
      </c>
      <c r="K38" s="97" t="s">
        <v>2924</v>
      </c>
    </row>
    <row r="39" spans="1:11" ht="12.95" customHeight="1" x14ac:dyDescent="0.2">
      <c r="A39" s="429" t="s">
        <v>131</v>
      </c>
      <c r="B39" s="403" t="str">
        <f>PRRAS!B12</f>
        <v xml:space="preserve">PRIHODI POSLOVANJA (AOP 002+039+045+077+101+119+128+134) </v>
      </c>
      <c r="C39" s="403"/>
      <c r="D39" s="403"/>
      <c r="E39" s="403"/>
      <c r="F39" s="403"/>
      <c r="G39" s="403"/>
      <c r="H39" s="403"/>
      <c r="I39" s="98">
        <f>PRRAS!C12</f>
        <v>1</v>
      </c>
      <c r="J39" s="99">
        <f>PRRAS!D12</f>
        <v>5751592</v>
      </c>
      <c r="K39" s="100">
        <f>PRRAS!E12</f>
        <v>6397741</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5815708</v>
      </c>
      <c r="K40" s="103">
        <f>PRRAS!E157</f>
        <v>6216180</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442467</v>
      </c>
      <c r="K41" s="103">
        <f>PRRAS!E651</f>
        <v>714335</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0</v>
      </c>
      <c r="K42" s="106">
        <f>PRRAS!E652</f>
        <v>0</v>
      </c>
    </row>
    <row r="43" spans="1:11" ht="22.5" x14ac:dyDescent="0.2">
      <c r="A43" s="218"/>
      <c r="B43" s="404" t="s">
        <v>2993</v>
      </c>
      <c r="C43" s="404"/>
      <c r="D43" s="404"/>
      <c r="E43" s="404"/>
      <c r="F43" s="404"/>
      <c r="G43" s="404"/>
      <c r="H43" s="404"/>
      <c r="I43" s="219" t="s">
        <v>1401</v>
      </c>
      <c r="J43" s="96" t="s">
        <v>1402</v>
      </c>
      <c r="K43" s="97" t="s">
        <v>1403</v>
      </c>
    </row>
    <row r="44" spans="1:11" ht="12.95" customHeight="1" x14ac:dyDescent="0.2">
      <c r="A44" s="429" t="s">
        <v>2094</v>
      </c>
      <c r="B44" s="403"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4" t="s">
        <v>2993</v>
      </c>
      <c r="C48" s="404"/>
      <c r="D48" s="404"/>
      <c r="E48" s="404"/>
      <c r="F48" s="404"/>
      <c r="G48" s="404"/>
      <c r="H48" s="404"/>
      <c r="I48" s="219" t="s">
        <v>1401</v>
      </c>
      <c r="J48" s="96" t="s">
        <v>2923</v>
      </c>
      <c r="K48" s="97" t="s">
        <v>2924</v>
      </c>
    </row>
    <row r="49" spans="1:11" ht="12.95" customHeight="1" x14ac:dyDescent="0.2">
      <c r="A49" s="429" t="s">
        <v>2092</v>
      </c>
      <c r="B49" s="403" t="str">
        <f>RasF!B12</f>
        <v>Opće javne usluge (AOP 002+006+009+013 do 017)</v>
      </c>
      <c r="C49" s="403"/>
      <c r="D49" s="403"/>
      <c r="E49" s="403"/>
      <c r="F49" s="403"/>
      <c r="G49" s="403"/>
      <c r="H49" s="403"/>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4" t="s">
        <v>2993</v>
      </c>
      <c r="C54" s="404"/>
      <c r="D54" s="404"/>
      <c r="E54" s="404"/>
      <c r="F54" s="404"/>
      <c r="G54" s="404"/>
      <c r="H54" s="404"/>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4" t="s">
        <v>2993</v>
      </c>
      <c r="C59" s="404"/>
      <c r="D59" s="404"/>
      <c r="E59" s="404"/>
      <c r="F59" s="404"/>
      <c r="G59" s="404"/>
      <c r="H59" s="404"/>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1094552</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1152941</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0</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1152941</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59:H59"/>
    <mergeCell ref="B44:H44"/>
    <mergeCell ref="B49:H49"/>
    <mergeCell ref="B50:H50"/>
    <mergeCell ref="B51:H51"/>
    <mergeCell ref="B56:H56"/>
    <mergeCell ref="B55:H55"/>
    <mergeCell ref="B54:H54"/>
    <mergeCell ref="B52:H52"/>
    <mergeCell ref="B53:H53"/>
    <mergeCell ref="B43:H43"/>
    <mergeCell ref="B48:H48"/>
    <mergeCell ref="B62:H62"/>
    <mergeCell ref="B63:H63"/>
    <mergeCell ref="C22:K22"/>
    <mergeCell ref="H25:K25"/>
    <mergeCell ref="D24:F24"/>
    <mergeCell ref="C25:D25"/>
    <mergeCell ref="B57:H57"/>
    <mergeCell ref="B58:H58"/>
    <mergeCell ref="D6:E6"/>
    <mergeCell ref="A1:B1"/>
    <mergeCell ref="A67:D67"/>
    <mergeCell ref="H67:K67"/>
    <mergeCell ref="B10:I10"/>
    <mergeCell ref="C16:K16"/>
    <mergeCell ref="B40:H40"/>
    <mergeCell ref="B61:H61"/>
    <mergeCell ref="B41:H41"/>
    <mergeCell ref="B42:H42"/>
    <mergeCell ref="B39:H39"/>
    <mergeCell ref="H33:K33"/>
    <mergeCell ref="H29:K29"/>
    <mergeCell ref="C31:D31"/>
    <mergeCell ref="B38:H38"/>
    <mergeCell ref="C29:D29"/>
    <mergeCell ref="H35:K35"/>
    <mergeCell ref="H31:K31"/>
    <mergeCell ref="C33:D33"/>
    <mergeCell ref="C18:K18"/>
    <mergeCell ref="C20:K20"/>
    <mergeCell ref="J1:K1"/>
    <mergeCell ref="B14:G14"/>
    <mergeCell ref="J6:K6"/>
    <mergeCell ref="G1:I1"/>
    <mergeCell ref="J8:K8"/>
    <mergeCell ref="E1:F1"/>
    <mergeCell ref="C1:D1"/>
    <mergeCell ref="J3:K3"/>
    <mergeCell ref="A2:K2"/>
    <mergeCell ref="C27:D27"/>
    <mergeCell ref="C8:H8"/>
    <mergeCell ref="A25:A33"/>
    <mergeCell ref="A4:K4"/>
    <mergeCell ref="C12:G12"/>
    <mergeCell ref="A5:K5"/>
    <mergeCell ref="H27:I27"/>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tabSelected="1" zoomScaleNormal="100" workbookViewId="0">
      <pane ySplit="1" topLeftCell="A2" activePane="bottomLeft" state="frozen"/>
      <selection pane="bottomLeft" activeCell="E837" sqref="E837"/>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23704</v>
      </c>
      <c r="C4" s="447"/>
      <c r="D4" s="447"/>
      <c r="E4" s="433">
        <f>SUM(Skriveni!G2:G983)</f>
        <v>81135036.415999979</v>
      </c>
      <c r="F4" s="434"/>
    </row>
    <row r="5" spans="1:7" s="19" customFormat="1" ht="12.75" x14ac:dyDescent="0.2">
      <c r="B5" s="446" t="str">
        <f>"Naziv: "&amp;IF(RefStr!B10&lt;&gt;"",RefStr!B10,"_______________________________________")</f>
        <v>Naziv: Srednja škola Dugo Selo</v>
      </c>
      <c r="C5" s="447"/>
      <c r="D5" s="447"/>
      <c r="E5" s="435" t="s">
        <v>259</v>
      </c>
      <c r="F5" s="435"/>
    </row>
    <row r="6" spans="1:7" s="19" customFormat="1" ht="12.75" x14ac:dyDescent="0.2">
      <c r="A6" s="20"/>
      <c r="B6" s="448" t="str">
        <f xml:space="preserve"> "Razina: " &amp; RefStr!B16 &amp; ", Razdjel: " &amp; TEXT(INT(VALUE(RefStr!B20)), "000")</f>
        <v>Razina: 31, Razdjel: 000</v>
      </c>
      <c r="C6" s="449"/>
      <c r="D6" s="449"/>
      <c r="E6" s="449"/>
      <c r="F6" s="449"/>
    </row>
    <row r="7" spans="1:7" s="19" customFormat="1" ht="12.75" x14ac:dyDescent="0.2">
      <c r="A7" s="20"/>
      <c r="B7" s="448" t="str">
        <f>"Djelatnost: " &amp; RefStr!B18 &amp; " " &amp; RefStr!C18</f>
        <v>Djelatnost: 8532 Tehničko i strukovno srednje obrazovanje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5751592</v>
      </c>
      <c r="E12" s="230">
        <f>E13+E50+E56+E88+E112+E130+E139+E145</f>
        <v>6397741</v>
      </c>
      <c r="F12" s="229">
        <f>IF(D12&lt;&gt;0,IF(E12/D12&gt;=100,"&gt;&gt;100",E12/D12*100),"-")</f>
        <v>111.23426348739618</v>
      </c>
    </row>
    <row r="13" spans="1:7" s="7" customFormat="1" x14ac:dyDescent="0.2">
      <c r="A13" s="220">
        <v>61</v>
      </c>
      <c r="B13" s="221" t="s">
        <v>74</v>
      </c>
      <c r="C13" s="222">
        <v>2</v>
      </c>
      <c r="D13" s="230">
        <f>D14+D23+D29+D35+D43+D46</f>
        <v>0</v>
      </c>
      <c r="E13" s="230">
        <f>E14+E23+E29+E35+E43+E46</f>
        <v>0</v>
      </c>
      <c r="F13" s="229" t="str">
        <f>IF(D13&lt;&gt;0,IF(E13/D13&gt;=100,"&gt;&gt;100",E13/D13*100),"-")</f>
        <v>-</v>
      </c>
    </row>
    <row r="14" spans="1:7" s="7" customFormat="1" x14ac:dyDescent="0.2">
      <c r="A14" s="220">
        <v>611</v>
      </c>
      <c r="B14" s="221" t="s">
        <v>1297</v>
      </c>
      <c r="C14" s="222">
        <v>3</v>
      </c>
      <c r="D14" s="230">
        <f>SUM(D15:D20)-D21-D22</f>
        <v>0</v>
      </c>
      <c r="E14" s="230">
        <f>SUM(E15:E20)-E21-E22</f>
        <v>0</v>
      </c>
      <c r="F14" s="229" t="str">
        <f t="shared" ref="F14:F80" si="0">IF(D14&lt;&gt;0,IF(E14/D14&gt;=100,"&gt;&gt;100",E14/D14*100),"-")</f>
        <v>-</v>
      </c>
    </row>
    <row r="15" spans="1:7" s="7" customFormat="1" x14ac:dyDescent="0.2">
      <c r="A15" s="220">
        <v>6111</v>
      </c>
      <c r="B15" s="221" t="s">
        <v>220</v>
      </c>
      <c r="C15" s="222">
        <v>4</v>
      </c>
      <c r="D15" s="223"/>
      <c r="E15" s="223"/>
      <c r="F15" s="229" t="str">
        <f t="shared" si="0"/>
        <v>-</v>
      </c>
    </row>
    <row r="16" spans="1:7" s="7" customFormat="1" x14ac:dyDescent="0.2">
      <c r="A16" s="220">
        <v>6112</v>
      </c>
      <c r="B16" s="221" t="s">
        <v>3502</v>
      </c>
      <c r="C16" s="222">
        <v>5</v>
      </c>
      <c r="D16" s="223"/>
      <c r="E16" s="223"/>
      <c r="F16" s="229" t="str">
        <f t="shared" si="0"/>
        <v>-</v>
      </c>
    </row>
    <row r="17" spans="1:6" s="7" customFormat="1" x14ac:dyDescent="0.2">
      <c r="A17" s="220">
        <v>6113</v>
      </c>
      <c r="B17" s="221" t="s">
        <v>1296</v>
      </c>
      <c r="C17" s="222">
        <v>6</v>
      </c>
      <c r="D17" s="223"/>
      <c r="E17" s="223"/>
      <c r="F17" s="229" t="str">
        <f t="shared" si="0"/>
        <v>-</v>
      </c>
    </row>
    <row r="18" spans="1:6" s="7" customFormat="1" x14ac:dyDescent="0.2">
      <c r="A18" s="220">
        <v>6114</v>
      </c>
      <c r="B18" s="221" t="s">
        <v>3758</v>
      </c>
      <c r="C18" s="222">
        <v>7</v>
      </c>
      <c r="D18" s="223"/>
      <c r="E18" s="223"/>
      <c r="F18" s="229" t="str">
        <f t="shared" si="0"/>
        <v>-</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c r="E21" s="223"/>
      <c r="F21" s="229" t="str">
        <f t="shared" si="0"/>
        <v>-</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0</v>
      </c>
      <c r="E29" s="230">
        <f>SUM(E30:E34)</f>
        <v>0</v>
      </c>
      <c r="F29" s="231" t="str">
        <f t="shared" si="0"/>
        <v>-</v>
      </c>
    </row>
    <row r="30" spans="1:6" s="7" customFormat="1" x14ac:dyDescent="0.2">
      <c r="A30" s="220">
        <v>6131</v>
      </c>
      <c r="B30" s="221" t="s">
        <v>1121</v>
      </c>
      <c r="C30" s="222">
        <v>19</v>
      </c>
      <c r="D30" s="223"/>
      <c r="E30" s="223"/>
      <c r="F30" s="229" t="str">
        <f t="shared" si="0"/>
        <v>-</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c r="E33" s="223"/>
      <c r="F33" s="229" t="str">
        <f t="shared" si="0"/>
        <v>-</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0</v>
      </c>
      <c r="E35" s="230">
        <f>SUM(E36:E42)</f>
        <v>0</v>
      </c>
      <c r="F35" s="231" t="str">
        <f t="shared" si="0"/>
        <v>-</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c r="E37" s="223"/>
      <c r="F37" s="229" t="str">
        <f t="shared" si="0"/>
        <v>-</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c r="E39" s="223"/>
      <c r="F39" s="229" t="str">
        <f t="shared" si="0"/>
        <v>-</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5186906</v>
      </c>
      <c r="E56" s="230">
        <f>E57+E60+E65+E68+E71+E74+E77+E80+E83</f>
        <v>5893572</v>
      </c>
      <c r="F56" s="231">
        <f t="shared" si="0"/>
        <v>113.62403714275911</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0</v>
      </c>
      <c r="E65" s="230">
        <f>SUM(E66:E67)</f>
        <v>0</v>
      </c>
      <c r="F65" s="231" t="str">
        <f t="shared" si="0"/>
        <v>-</v>
      </c>
    </row>
    <row r="66" spans="1:6" s="7" customFormat="1" x14ac:dyDescent="0.2">
      <c r="A66" s="220">
        <v>6331</v>
      </c>
      <c r="B66" s="221" t="s">
        <v>3259</v>
      </c>
      <c r="C66" s="222">
        <v>55</v>
      </c>
      <c r="D66" s="223"/>
      <c r="E66" s="223"/>
      <c r="F66" s="229" t="str">
        <f t="shared" si="0"/>
        <v>-</v>
      </c>
    </row>
    <row r="67" spans="1:6" s="7" customFormat="1" x14ac:dyDescent="0.2">
      <c r="A67" s="220">
        <v>6332</v>
      </c>
      <c r="B67" s="221" t="s">
        <v>3260</v>
      </c>
      <c r="C67" s="222">
        <v>56</v>
      </c>
      <c r="D67" s="223"/>
      <c r="E67" s="223"/>
      <c r="F67" s="229" t="str">
        <f t="shared" si="0"/>
        <v>-</v>
      </c>
    </row>
    <row r="68" spans="1:6" s="7" customFormat="1" x14ac:dyDescent="0.2">
      <c r="A68" s="220">
        <v>634</v>
      </c>
      <c r="B68" s="221" t="s">
        <v>3731</v>
      </c>
      <c r="C68" s="222">
        <v>57</v>
      </c>
      <c r="D68" s="230">
        <f>SUM(D69:D70)</f>
        <v>0</v>
      </c>
      <c r="E68" s="230">
        <f>SUM(E69:E70)</f>
        <v>0</v>
      </c>
      <c r="F68" s="231" t="str">
        <f t="shared" si="0"/>
        <v>-</v>
      </c>
    </row>
    <row r="69" spans="1:6" s="7" customFormat="1" x14ac:dyDescent="0.2">
      <c r="A69" s="220">
        <v>6341</v>
      </c>
      <c r="B69" s="221" t="s">
        <v>128</v>
      </c>
      <c r="C69" s="222">
        <v>58</v>
      </c>
      <c r="D69" s="223"/>
      <c r="E69" s="223"/>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5158279</v>
      </c>
      <c r="E74" s="230">
        <f>SUM(E75:E76)</f>
        <v>5546223</v>
      </c>
      <c r="F74" s="231">
        <f t="shared" si="0"/>
        <v>107.52080296548519</v>
      </c>
    </row>
    <row r="75" spans="1:6" s="7" customFormat="1" x14ac:dyDescent="0.2">
      <c r="A75" s="220" t="s">
        <v>1958</v>
      </c>
      <c r="B75" s="221" t="s">
        <v>2413</v>
      </c>
      <c r="C75" s="222">
        <v>64</v>
      </c>
      <c r="D75" s="223">
        <v>5144779</v>
      </c>
      <c r="E75" s="223">
        <v>5546223</v>
      </c>
      <c r="F75" s="229">
        <f t="shared" si="0"/>
        <v>107.80293964036163</v>
      </c>
    </row>
    <row r="76" spans="1:6" s="7" customFormat="1" x14ac:dyDescent="0.2">
      <c r="A76" s="220" t="s">
        <v>2414</v>
      </c>
      <c r="B76" s="221" t="s">
        <v>2415</v>
      </c>
      <c r="C76" s="222">
        <v>65</v>
      </c>
      <c r="D76" s="223">
        <v>13500</v>
      </c>
      <c r="E76" s="223"/>
      <c r="F76" s="229">
        <f t="shared" si="0"/>
        <v>0</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28627</v>
      </c>
      <c r="E80" s="230">
        <f>SUM(E81:E82)</f>
        <v>347349</v>
      </c>
      <c r="F80" s="231">
        <f t="shared" si="0"/>
        <v>1213.3615118594332</v>
      </c>
    </row>
    <row r="81" spans="1:6" s="7" customFormat="1" x14ac:dyDescent="0.2">
      <c r="A81" s="220" t="s">
        <v>2417</v>
      </c>
      <c r="B81" s="221" t="s">
        <v>3733</v>
      </c>
      <c r="C81" s="222">
        <v>70</v>
      </c>
      <c r="D81" s="223">
        <v>28627</v>
      </c>
      <c r="E81" s="223">
        <v>347349</v>
      </c>
      <c r="F81" s="229">
        <f t="shared" ref="F81:F139" si="1">IF(D81&lt;&gt;0,IF(E81/D81&gt;=100,"&gt;&gt;100",E81/D81*100),"-")</f>
        <v>1213.3615118594332</v>
      </c>
    </row>
    <row r="82" spans="1:6" s="7" customFormat="1" x14ac:dyDescent="0.2">
      <c r="A82" s="220" t="s">
        <v>2418</v>
      </c>
      <c r="B82" s="221" t="s">
        <v>3734</v>
      </c>
      <c r="C82" s="222">
        <v>71</v>
      </c>
      <c r="D82" s="223"/>
      <c r="E82" s="223"/>
      <c r="F82" s="229" t="str">
        <f t="shared" si="1"/>
        <v>-</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69</v>
      </c>
      <c r="E88" s="230">
        <f>E89+E97+E104</f>
        <v>54</v>
      </c>
      <c r="F88" s="231">
        <f t="shared" si="1"/>
        <v>78.260869565217391</v>
      </c>
    </row>
    <row r="89" spans="1:6" s="7" customFormat="1" x14ac:dyDescent="0.2">
      <c r="A89" s="220">
        <v>641</v>
      </c>
      <c r="B89" s="221" t="s">
        <v>2482</v>
      </c>
      <c r="C89" s="222">
        <v>78</v>
      </c>
      <c r="D89" s="230">
        <f>SUM(D90:D96)</f>
        <v>69</v>
      </c>
      <c r="E89" s="230">
        <f>SUM(E90:E96)</f>
        <v>54</v>
      </c>
      <c r="F89" s="231">
        <f t="shared" si="1"/>
        <v>78.260869565217391</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69</v>
      </c>
      <c r="E91" s="223">
        <v>54</v>
      </c>
      <c r="F91" s="229">
        <f t="shared" si="1"/>
        <v>78.260869565217391</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0</v>
      </c>
      <c r="E97" s="230">
        <f>SUM(E98:E103)</f>
        <v>0</v>
      </c>
      <c r="F97" s="231" t="str">
        <f t="shared" si="1"/>
        <v>-</v>
      </c>
    </row>
    <row r="98" spans="1:6" s="7" customFormat="1" x14ac:dyDescent="0.2">
      <c r="A98" s="220">
        <v>6421</v>
      </c>
      <c r="B98" s="221" t="s">
        <v>130</v>
      </c>
      <c r="C98" s="222">
        <v>87</v>
      </c>
      <c r="D98" s="223"/>
      <c r="E98" s="223"/>
      <c r="F98" s="229" t="str">
        <f t="shared" si="1"/>
        <v>-</v>
      </c>
    </row>
    <row r="99" spans="1:6" s="7" customFormat="1" x14ac:dyDescent="0.2">
      <c r="A99" s="220">
        <v>6422</v>
      </c>
      <c r="B99" s="221" t="s">
        <v>1478</v>
      </c>
      <c r="C99" s="222">
        <v>88</v>
      </c>
      <c r="D99" s="223"/>
      <c r="E99" s="223"/>
      <c r="F99" s="229" t="str">
        <f t="shared" si="1"/>
        <v>-</v>
      </c>
    </row>
    <row r="100" spans="1:6" s="7" customFormat="1" x14ac:dyDescent="0.2">
      <c r="A100" s="220">
        <v>6423</v>
      </c>
      <c r="B100" s="221" t="s">
        <v>2914</v>
      </c>
      <c r="C100" s="222">
        <v>89</v>
      </c>
      <c r="D100" s="223"/>
      <c r="E100" s="223"/>
      <c r="F100" s="229" t="str">
        <f t="shared" si="1"/>
        <v>-</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c r="E103" s="223"/>
      <c r="F103" s="229" t="str">
        <f t="shared" si="1"/>
        <v>-</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641</v>
      </c>
      <c r="E112" s="230">
        <f>E113+E118+E126</f>
        <v>532</v>
      </c>
      <c r="F112" s="231">
        <f t="shared" si="1"/>
        <v>82.995319812792516</v>
      </c>
    </row>
    <row r="113" spans="1:6" s="7" customFormat="1" x14ac:dyDescent="0.2">
      <c r="A113" s="220">
        <v>651</v>
      </c>
      <c r="B113" s="221" t="s">
        <v>2485</v>
      </c>
      <c r="C113" s="222">
        <v>102</v>
      </c>
      <c r="D113" s="230">
        <f>SUM(D114:D117)</f>
        <v>0</v>
      </c>
      <c r="E113" s="230">
        <f>SUM(E114:E117)</f>
        <v>0</v>
      </c>
      <c r="F113" s="231" t="str">
        <f t="shared" si="1"/>
        <v>-</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c r="E115" s="223"/>
      <c r="F115" s="229" t="str">
        <f t="shared" si="1"/>
        <v>-</v>
      </c>
    </row>
    <row r="116" spans="1:6" s="7" customFormat="1" x14ac:dyDescent="0.2">
      <c r="A116" s="220">
        <v>6513</v>
      </c>
      <c r="B116" s="221" t="s">
        <v>1224</v>
      </c>
      <c r="C116" s="222">
        <v>105</v>
      </c>
      <c r="D116" s="223"/>
      <c r="E116" s="223"/>
      <c r="F116" s="229" t="str">
        <f t="shared" si="1"/>
        <v>-</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641</v>
      </c>
      <c r="E118" s="230">
        <f>SUM(E119:E125)</f>
        <v>532</v>
      </c>
      <c r="F118" s="231">
        <f t="shared" si="1"/>
        <v>82.995319812792516</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c r="E120" s="223"/>
      <c r="F120" s="229" t="str">
        <f t="shared" si="1"/>
        <v>-</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641</v>
      </c>
      <c r="E123" s="223">
        <v>532</v>
      </c>
      <c r="F123" s="229">
        <f t="shared" si="1"/>
        <v>82.995319812792516</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0</v>
      </c>
      <c r="E126" s="230">
        <f>SUM(E127:E129)</f>
        <v>0</v>
      </c>
      <c r="F126" s="231" t="str">
        <f t="shared" si="1"/>
        <v>-</v>
      </c>
    </row>
    <row r="127" spans="1:6" s="7" customFormat="1" x14ac:dyDescent="0.2">
      <c r="A127" s="220">
        <v>6531</v>
      </c>
      <c r="B127" s="221" t="s">
        <v>2115</v>
      </c>
      <c r="C127" s="222">
        <v>116</v>
      </c>
      <c r="D127" s="223"/>
      <c r="E127" s="223"/>
      <c r="F127" s="229" t="str">
        <f t="shared" si="1"/>
        <v>-</v>
      </c>
    </row>
    <row r="128" spans="1:6" s="7" customFormat="1" x14ac:dyDescent="0.2">
      <c r="A128" s="220">
        <v>6532</v>
      </c>
      <c r="B128" s="221" t="s">
        <v>2116</v>
      </c>
      <c r="C128" s="222">
        <v>117</v>
      </c>
      <c r="D128" s="223"/>
      <c r="E128" s="223"/>
      <c r="F128" s="229" t="str">
        <f t="shared" si="1"/>
        <v>-</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34442</v>
      </c>
      <c r="E130" s="230">
        <f>E131+E134</f>
        <v>22528</v>
      </c>
      <c r="F130" s="231">
        <f t="shared" si="1"/>
        <v>65.408512862203125</v>
      </c>
    </row>
    <row r="131" spans="1:6" s="7" customFormat="1" x14ac:dyDescent="0.2">
      <c r="A131" s="220">
        <v>661</v>
      </c>
      <c r="B131" s="221" t="s">
        <v>2489</v>
      </c>
      <c r="C131" s="222">
        <v>120</v>
      </c>
      <c r="D131" s="230">
        <f>SUM(D132:D133)</f>
        <v>33742</v>
      </c>
      <c r="E131" s="230">
        <f>SUM(E132:E133)</f>
        <v>22528</v>
      </c>
      <c r="F131" s="231">
        <f t="shared" si="1"/>
        <v>66.765455515381419</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v>33742</v>
      </c>
      <c r="E133" s="223">
        <v>22528</v>
      </c>
      <c r="F133" s="229">
        <f t="shared" si="1"/>
        <v>66.765455515381419</v>
      </c>
    </row>
    <row r="134" spans="1:6" s="7" customFormat="1" ht="24" x14ac:dyDescent="0.2">
      <c r="A134" s="220">
        <v>663</v>
      </c>
      <c r="B134" s="221" t="s">
        <v>2490</v>
      </c>
      <c r="C134" s="222">
        <v>123</v>
      </c>
      <c r="D134" s="230">
        <f>SUM(D135:D138)</f>
        <v>700</v>
      </c>
      <c r="E134" s="230">
        <f>SUM(E135:E138)</f>
        <v>0</v>
      </c>
      <c r="F134" s="231">
        <f t="shared" si="1"/>
        <v>0</v>
      </c>
    </row>
    <row r="135" spans="1:6" s="7" customFormat="1" x14ac:dyDescent="0.2">
      <c r="A135" s="220">
        <v>6631</v>
      </c>
      <c r="B135" s="221" t="s">
        <v>3933</v>
      </c>
      <c r="C135" s="222">
        <v>124</v>
      </c>
      <c r="D135" s="223">
        <v>700</v>
      </c>
      <c r="E135" s="223"/>
      <c r="F135" s="229">
        <f t="shared" si="1"/>
        <v>0</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529534</v>
      </c>
      <c r="E139" s="230">
        <f>E140+E144</f>
        <v>481042</v>
      </c>
      <c r="F139" s="231">
        <f t="shared" si="1"/>
        <v>90.842514361684039</v>
      </c>
    </row>
    <row r="140" spans="1:6" s="7" customFormat="1" ht="24" x14ac:dyDescent="0.2">
      <c r="A140" s="220">
        <v>671</v>
      </c>
      <c r="B140" s="221" t="s">
        <v>3739</v>
      </c>
      <c r="C140" s="222">
        <v>129</v>
      </c>
      <c r="D140" s="230">
        <f>SUM(D141:D143)</f>
        <v>529534</v>
      </c>
      <c r="E140" s="230">
        <f>SUM(E141:E143)</f>
        <v>481042</v>
      </c>
      <c r="F140" s="231">
        <f t="shared" ref="F140:F203" si="2">IF(D140&lt;&gt;0,IF(E140/D140&gt;=100,"&gt;&gt;100",E140/D140*100),"-")</f>
        <v>90.842514361684039</v>
      </c>
    </row>
    <row r="141" spans="1:6" s="7" customFormat="1" x14ac:dyDescent="0.2">
      <c r="A141" s="220">
        <v>6711</v>
      </c>
      <c r="B141" s="221" t="s">
        <v>99</v>
      </c>
      <c r="C141" s="222">
        <v>130</v>
      </c>
      <c r="D141" s="223">
        <v>529534</v>
      </c>
      <c r="E141" s="223">
        <v>481042</v>
      </c>
      <c r="F141" s="229">
        <f t="shared" si="2"/>
        <v>90.842514361684039</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13</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v>13</v>
      </c>
      <c r="F156" s="229" t="str">
        <f t="shared" si="2"/>
        <v>-</v>
      </c>
    </row>
    <row r="157" spans="1:6" s="7" customFormat="1" x14ac:dyDescent="0.2">
      <c r="A157" s="220">
        <v>3</v>
      </c>
      <c r="B157" s="221" t="s">
        <v>2494</v>
      </c>
      <c r="C157" s="222">
        <v>146</v>
      </c>
      <c r="D157" s="230">
        <f>D158+D169+D202+D221+D230+D258+D269</f>
        <v>5815708</v>
      </c>
      <c r="E157" s="230">
        <f>E158+E169+E202+E221+E230+E258+E269</f>
        <v>6216180</v>
      </c>
      <c r="F157" s="231">
        <f t="shared" si="2"/>
        <v>106.88604035828484</v>
      </c>
    </row>
    <row r="158" spans="1:6" s="7" customFormat="1" x14ac:dyDescent="0.2">
      <c r="A158" s="220">
        <v>31</v>
      </c>
      <c r="B158" s="221" t="s">
        <v>2495</v>
      </c>
      <c r="C158" s="222">
        <v>147</v>
      </c>
      <c r="D158" s="230">
        <f>D159+D164+D165</f>
        <v>5160397</v>
      </c>
      <c r="E158" s="230">
        <f>E159+E164+E165</f>
        <v>5691281</v>
      </c>
      <c r="F158" s="231">
        <f t="shared" si="2"/>
        <v>110.28765810072365</v>
      </c>
    </row>
    <row r="159" spans="1:6" s="7" customFormat="1" x14ac:dyDescent="0.2">
      <c r="A159" s="220">
        <v>311</v>
      </c>
      <c r="B159" s="221" t="s">
        <v>2496</v>
      </c>
      <c r="C159" s="222">
        <v>148</v>
      </c>
      <c r="D159" s="230">
        <f>SUM(D160:D163)</f>
        <v>4273891</v>
      </c>
      <c r="E159" s="230">
        <f>SUM(E160:E163)</f>
        <v>4852872</v>
      </c>
      <c r="F159" s="231">
        <f t="shared" si="2"/>
        <v>113.54692948416326</v>
      </c>
    </row>
    <row r="160" spans="1:6" s="7" customFormat="1" x14ac:dyDescent="0.2">
      <c r="A160" s="220">
        <v>3111</v>
      </c>
      <c r="B160" s="221" t="s">
        <v>1709</v>
      </c>
      <c r="C160" s="222">
        <v>149</v>
      </c>
      <c r="D160" s="223">
        <v>4273891</v>
      </c>
      <c r="E160" s="223">
        <v>4852872</v>
      </c>
      <c r="F160" s="229">
        <f t="shared" si="2"/>
        <v>113.54692948416326</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185012</v>
      </c>
      <c r="E164" s="223">
        <v>47656</v>
      </c>
      <c r="F164" s="229">
        <f t="shared" si="2"/>
        <v>25.758329189457978</v>
      </c>
    </row>
    <row r="165" spans="1:6" s="7" customFormat="1" x14ac:dyDescent="0.2">
      <c r="A165" s="220">
        <v>313</v>
      </c>
      <c r="B165" s="221" t="s">
        <v>2499</v>
      </c>
      <c r="C165" s="222">
        <v>154</v>
      </c>
      <c r="D165" s="230">
        <f>SUM(D166:D168)</f>
        <v>701494</v>
      </c>
      <c r="E165" s="230">
        <f>SUM(E166:E168)</f>
        <v>790753</v>
      </c>
      <c r="F165" s="231">
        <f t="shared" si="2"/>
        <v>112.72412878798679</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701494</v>
      </c>
      <c r="E167" s="223">
        <v>790753</v>
      </c>
      <c r="F167" s="229">
        <f t="shared" si="2"/>
        <v>112.72412878798679</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640133</v>
      </c>
      <c r="E169" s="230">
        <f>E170+E175+E183+E193+E194</f>
        <v>522562</v>
      </c>
      <c r="F169" s="231">
        <f t="shared" si="2"/>
        <v>81.633348069854222</v>
      </c>
    </row>
    <row r="170" spans="1:6" s="7" customFormat="1" x14ac:dyDescent="0.2">
      <c r="A170" s="220">
        <v>321</v>
      </c>
      <c r="B170" s="221" t="s">
        <v>2498</v>
      </c>
      <c r="C170" s="222">
        <v>159</v>
      </c>
      <c r="D170" s="230">
        <f>SUM(D171:D174)</f>
        <v>182230</v>
      </c>
      <c r="E170" s="230">
        <f>SUM(E171:E174)</f>
        <v>81826</v>
      </c>
      <c r="F170" s="231">
        <f t="shared" si="2"/>
        <v>44.902595620918618</v>
      </c>
    </row>
    <row r="171" spans="1:6" s="7" customFormat="1" x14ac:dyDescent="0.2">
      <c r="A171" s="220">
        <v>3211</v>
      </c>
      <c r="B171" s="221" t="s">
        <v>3216</v>
      </c>
      <c r="C171" s="222">
        <v>160</v>
      </c>
      <c r="D171" s="223">
        <v>33689</v>
      </c>
      <c r="E171" s="223">
        <v>4162</v>
      </c>
      <c r="F171" s="229">
        <f t="shared" si="2"/>
        <v>12.354180889904717</v>
      </c>
    </row>
    <row r="172" spans="1:6" s="7" customFormat="1" x14ac:dyDescent="0.2">
      <c r="A172" s="220">
        <v>3212</v>
      </c>
      <c r="B172" s="221" t="s">
        <v>2459</v>
      </c>
      <c r="C172" s="222">
        <v>161</v>
      </c>
      <c r="D172" s="223">
        <v>138910</v>
      </c>
      <c r="E172" s="223">
        <v>74818</v>
      </c>
      <c r="F172" s="229">
        <f t="shared" si="2"/>
        <v>53.860773162479305</v>
      </c>
    </row>
    <row r="173" spans="1:6" s="7" customFormat="1" x14ac:dyDescent="0.2">
      <c r="A173" s="220">
        <v>3213</v>
      </c>
      <c r="B173" s="221" t="s">
        <v>2542</v>
      </c>
      <c r="C173" s="222">
        <v>162</v>
      </c>
      <c r="D173" s="223">
        <v>8885</v>
      </c>
      <c r="E173" s="223">
        <v>1250</v>
      </c>
      <c r="F173" s="229">
        <f t="shared" si="2"/>
        <v>14.068655036578503</v>
      </c>
    </row>
    <row r="174" spans="1:6" s="7" customFormat="1" x14ac:dyDescent="0.2">
      <c r="A174" s="220">
        <v>3214</v>
      </c>
      <c r="B174" s="221" t="s">
        <v>2541</v>
      </c>
      <c r="C174" s="222">
        <v>163</v>
      </c>
      <c r="D174" s="223">
        <v>746</v>
      </c>
      <c r="E174" s="223">
        <v>1596</v>
      </c>
      <c r="F174" s="229">
        <f t="shared" si="2"/>
        <v>213.94101876675603</v>
      </c>
    </row>
    <row r="175" spans="1:6" s="7" customFormat="1" x14ac:dyDescent="0.2">
      <c r="A175" s="220">
        <v>322</v>
      </c>
      <c r="B175" s="221" t="s">
        <v>1268</v>
      </c>
      <c r="C175" s="222">
        <v>164</v>
      </c>
      <c r="D175" s="230">
        <f>SUM(D176:D182)</f>
        <v>328747</v>
      </c>
      <c r="E175" s="230">
        <f>SUM(E176:E182)</f>
        <v>345455</v>
      </c>
      <c r="F175" s="231">
        <f t="shared" si="2"/>
        <v>105.08232774747755</v>
      </c>
    </row>
    <row r="176" spans="1:6" s="7" customFormat="1" x14ac:dyDescent="0.2">
      <c r="A176" s="220">
        <v>3221</v>
      </c>
      <c r="B176" s="221" t="s">
        <v>2543</v>
      </c>
      <c r="C176" s="222">
        <v>165</v>
      </c>
      <c r="D176" s="223">
        <v>68849</v>
      </c>
      <c r="E176" s="223">
        <v>108505</v>
      </c>
      <c r="F176" s="229">
        <f t="shared" si="2"/>
        <v>157.59851268718498</v>
      </c>
    </row>
    <row r="177" spans="1:6" s="7" customFormat="1" x14ac:dyDescent="0.2">
      <c r="A177" s="220">
        <v>3222</v>
      </c>
      <c r="B177" s="221" t="s">
        <v>2544</v>
      </c>
      <c r="C177" s="222">
        <v>166</v>
      </c>
      <c r="D177" s="223"/>
      <c r="E177" s="223"/>
      <c r="F177" s="229" t="str">
        <f t="shared" si="2"/>
        <v>-</v>
      </c>
    </row>
    <row r="178" spans="1:6" s="7" customFormat="1" x14ac:dyDescent="0.2">
      <c r="A178" s="220">
        <v>3223</v>
      </c>
      <c r="B178" s="221" t="s">
        <v>2545</v>
      </c>
      <c r="C178" s="222">
        <v>167</v>
      </c>
      <c r="D178" s="223">
        <v>209538</v>
      </c>
      <c r="E178" s="223">
        <v>201681</v>
      </c>
      <c r="F178" s="229">
        <f t="shared" si="2"/>
        <v>96.250322137273429</v>
      </c>
    </row>
    <row r="179" spans="1:6" s="7" customFormat="1" x14ac:dyDescent="0.2">
      <c r="A179" s="220">
        <v>3224</v>
      </c>
      <c r="B179" s="221" t="s">
        <v>2267</v>
      </c>
      <c r="C179" s="222">
        <v>168</v>
      </c>
      <c r="D179" s="223">
        <v>26269</v>
      </c>
      <c r="E179" s="223">
        <v>27498</v>
      </c>
      <c r="F179" s="229">
        <f t="shared" si="2"/>
        <v>104.67851840572537</v>
      </c>
    </row>
    <row r="180" spans="1:6" s="7" customFormat="1" x14ac:dyDescent="0.2">
      <c r="A180" s="220">
        <v>3225</v>
      </c>
      <c r="B180" s="221" t="s">
        <v>4089</v>
      </c>
      <c r="C180" s="222">
        <v>169</v>
      </c>
      <c r="D180" s="223">
        <v>23410</v>
      </c>
      <c r="E180" s="223">
        <v>6179</v>
      </c>
      <c r="F180" s="229">
        <f t="shared" si="2"/>
        <v>26.394703118325502</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v>681</v>
      </c>
      <c r="E182" s="223">
        <v>1592</v>
      </c>
      <c r="F182" s="229">
        <f t="shared" si="2"/>
        <v>233.77386196769456</v>
      </c>
    </row>
    <row r="183" spans="1:6" s="7" customFormat="1" x14ac:dyDescent="0.2">
      <c r="A183" s="220">
        <v>323</v>
      </c>
      <c r="B183" s="221" t="s">
        <v>2501</v>
      </c>
      <c r="C183" s="222">
        <v>172</v>
      </c>
      <c r="D183" s="230">
        <f>SUM(D184:D192)</f>
        <v>115533</v>
      </c>
      <c r="E183" s="230">
        <f>SUM(E184:E192)</f>
        <v>67811</v>
      </c>
      <c r="F183" s="231">
        <f t="shared" si="2"/>
        <v>58.694052781456385</v>
      </c>
    </row>
    <row r="184" spans="1:6" s="7" customFormat="1" x14ac:dyDescent="0.2">
      <c r="A184" s="220">
        <v>3231</v>
      </c>
      <c r="B184" s="221" t="s">
        <v>3312</v>
      </c>
      <c r="C184" s="222">
        <v>173</v>
      </c>
      <c r="D184" s="223">
        <v>19240</v>
      </c>
      <c r="E184" s="223">
        <v>13885</v>
      </c>
      <c r="F184" s="229">
        <f t="shared" si="2"/>
        <v>72.167359667359662</v>
      </c>
    </row>
    <row r="185" spans="1:6" s="7" customFormat="1" x14ac:dyDescent="0.2">
      <c r="A185" s="220">
        <v>3232</v>
      </c>
      <c r="B185" s="221" t="s">
        <v>2101</v>
      </c>
      <c r="C185" s="222">
        <v>174</v>
      </c>
      <c r="D185" s="223">
        <v>35624</v>
      </c>
      <c r="E185" s="223">
        <v>2701</v>
      </c>
      <c r="F185" s="229">
        <f t="shared" si="2"/>
        <v>7.581967213114754</v>
      </c>
    </row>
    <row r="186" spans="1:6" s="7" customFormat="1" x14ac:dyDescent="0.2">
      <c r="A186" s="220">
        <v>3233</v>
      </c>
      <c r="B186" s="221" t="s">
        <v>2102</v>
      </c>
      <c r="C186" s="222">
        <v>175</v>
      </c>
      <c r="D186" s="223">
        <v>480</v>
      </c>
      <c r="E186" s="223">
        <v>480</v>
      </c>
      <c r="F186" s="229">
        <f t="shared" si="2"/>
        <v>100</v>
      </c>
    </row>
    <row r="187" spans="1:6" s="7" customFormat="1" x14ac:dyDescent="0.2">
      <c r="A187" s="220">
        <v>3234</v>
      </c>
      <c r="B187" s="221" t="s">
        <v>2103</v>
      </c>
      <c r="C187" s="222">
        <v>176</v>
      </c>
      <c r="D187" s="223">
        <v>19953</v>
      </c>
      <c r="E187" s="223">
        <v>17413</v>
      </c>
      <c r="F187" s="229">
        <f t="shared" si="2"/>
        <v>87.270084699042755</v>
      </c>
    </row>
    <row r="188" spans="1:6" s="7" customFormat="1" x14ac:dyDescent="0.2">
      <c r="A188" s="220">
        <v>3235</v>
      </c>
      <c r="B188" s="221" t="s">
        <v>2104</v>
      </c>
      <c r="C188" s="222">
        <v>177</v>
      </c>
      <c r="D188" s="223">
        <v>5319</v>
      </c>
      <c r="E188" s="223">
        <v>6681</v>
      </c>
      <c r="F188" s="229">
        <f t="shared" si="2"/>
        <v>125.60631697687535</v>
      </c>
    </row>
    <row r="189" spans="1:6" s="7" customFormat="1" x14ac:dyDescent="0.2">
      <c r="A189" s="220">
        <v>3236</v>
      </c>
      <c r="B189" s="221" t="s">
        <v>2105</v>
      </c>
      <c r="C189" s="222">
        <v>178</v>
      </c>
      <c r="D189" s="223"/>
      <c r="E189" s="223"/>
      <c r="F189" s="229" t="str">
        <f t="shared" si="2"/>
        <v>-</v>
      </c>
    </row>
    <row r="190" spans="1:6" s="7" customFormat="1" x14ac:dyDescent="0.2">
      <c r="A190" s="220">
        <v>3237</v>
      </c>
      <c r="B190" s="221" t="s">
        <v>2106</v>
      </c>
      <c r="C190" s="222">
        <v>179</v>
      </c>
      <c r="D190" s="223">
        <v>21515</v>
      </c>
      <c r="E190" s="223">
        <v>1676</v>
      </c>
      <c r="F190" s="229">
        <f t="shared" si="2"/>
        <v>7.7899140134789686</v>
      </c>
    </row>
    <row r="191" spans="1:6" s="7" customFormat="1" x14ac:dyDescent="0.2">
      <c r="A191" s="220">
        <v>3238</v>
      </c>
      <c r="B191" s="221" t="s">
        <v>3561</v>
      </c>
      <c r="C191" s="222">
        <v>180</v>
      </c>
      <c r="D191" s="223">
        <v>8144</v>
      </c>
      <c r="E191" s="223">
        <v>7950</v>
      </c>
      <c r="F191" s="229">
        <f t="shared" si="2"/>
        <v>97.617878192534377</v>
      </c>
    </row>
    <row r="192" spans="1:6" s="7" customFormat="1" x14ac:dyDescent="0.2">
      <c r="A192" s="220">
        <v>3239</v>
      </c>
      <c r="B192" s="221" t="s">
        <v>3562</v>
      </c>
      <c r="C192" s="222">
        <v>181</v>
      </c>
      <c r="D192" s="223">
        <v>5258</v>
      </c>
      <c r="E192" s="223">
        <v>17025</v>
      </c>
      <c r="F192" s="229">
        <f t="shared" si="2"/>
        <v>323.79231647014075</v>
      </c>
    </row>
    <row r="193" spans="1:6" s="7" customFormat="1" x14ac:dyDescent="0.2">
      <c r="A193" s="220">
        <v>324</v>
      </c>
      <c r="B193" s="221" t="s">
        <v>101</v>
      </c>
      <c r="C193" s="222">
        <v>182</v>
      </c>
      <c r="D193" s="223">
        <v>114</v>
      </c>
      <c r="E193" s="223">
        <v>9972</v>
      </c>
      <c r="F193" s="229">
        <f t="shared" si="2"/>
        <v>8747.3684210526317</v>
      </c>
    </row>
    <row r="194" spans="1:6" s="7" customFormat="1" x14ac:dyDescent="0.2">
      <c r="A194" s="220">
        <v>329</v>
      </c>
      <c r="B194" s="221" t="s">
        <v>2500</v>
      </c>
      <c r="C194" s="222">
        <v>183</v>
      </c>
      <c r="D194" s="230">
        <f>SUM(D195:D201)</f>
        <v>13509</v>
      </c>
      <c r="E194" s="230">
        <f>SUM(E195:E201)</f>
        <v>17498</v>
      </c>
      <c r="F194" s="231">
        <f t="shared" si="2"/>
        <v>129.52846250647715</v>
      </c>
    </row>
    <row r="195" spans="1:6" s="7" customFormat="1" x14ac:dyDescent="0.2">
      <c r="A195" s="220">
        <v>3291</v>
      </c>
      <c r="B195" s="221" t="s">
        <v>553</v>
      </c>
      <c r="C195" s="222">
        <v>184</v>
      </c>
      <c r="D195" s="223"/>
      <c r="E195" s="223">
        <v>3921</v>
      </c>
      <c r="F195" s="229" t="str">
        <f t="shared" si="2"/>
        <v>-</v>
      </c>
    </row>
    <row r="196" spans="1:6" s="7" customFormat="1" x14ac:dyDescent="0.2">
      <c r="A196" s="220">
        <v>3292</v>
      </c>
      <c r="B196" s="221" t="s">
        <v>554</v>
      </c>
      <c r="C196" s="222">
        <v>185</v>
      </c>
      <c r="D196" s="223">
        <v>7499</v>
      </c>
      <c r="E196" s="223">
        <v>6568</v>
      </c>
      <c r="F196" s="229">
        <f t="shared" si="2"/>
        <v>87.585011334844637</v>
      </c>
    </row>
    <row r="197" spans="1:6" s="7" customFormat="1" x14ac:dyDescent="0.2">
      <c r="A197" s="220">
        <v>3293</v>
      </c>
      <c r="B197" s="221" t="s">
        <v>555</v>
      </c>
      <c r="C197" s="222">
        <v>186</v>
      </c>
      <c r="D197" s="223">
        <v>1185</v>
      </c>
      <c r="E197" s="223">
        <v>1535</v>
      </c>
      <c r="F197" s="229">
        <f t="shared" si="2"/>
        <v>129.53586497890294</v>
      </c>
    </row>
    <row r="198" spans="1:6" s="7" customFormat="1" x14ac:dyDescent="0.2">
      <c r="A198" s="220">
        <v>3294</v>
      </c>
      <c r="B198" s="221" t="s">
        <v>2029</v>
      </c>
      <c r="C198" s="222">
        <v>187</v>
      </c>
      <c r="D198" s="223">
        <v>250</v>
      </c>
      <c r="E198" s="223">
        <v>850</v>
      </c>
      <c r="F198" s="229">
        <f t="shared" si="2"/>
        <v>340</v>
      </c>
    </row>
    <row r="199" spans="1:6" s="7" customFormat="1" x14ac:dyDescent="0.2">
      <c r="A199" s="220">
        <v>3295</v>
      </c>
      <c r="B199" s="221" t="s">
        <v>102</v>
      </c>
      <c r="C199" s="222">
        <v>188</v>
      </c>
      <c r="D199" s="223">
        <v>150</v>
      </c>
      <c r="E199" s="223"/>
      <c r="F199" s="229">
        <f t="shared" si="2"/>
        <v>0</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v>4425</v>
      </c>
      <c r="E201" s="223">
        <v>4624</v>
      </c>
      <c r="F201" s="229">
        <f t="shared" si="2"/>
        <v>104.49717514124295</v>
      </c>
    </row>
    <row r="202" spans="1:6" s="7" customFormat="1" x14ac:dyDescent="0.2">
      <c r="A202" s="220">
        <v>34</v>
      </c>
      <c r="B202" s="221" t="s">
        <v>1269</v>
      </c>
      <c r="C202" s="222">
        <v>191</v>
      </c>
      <c r="D202" s="230">
        <f>D203+D208+D216</f>
        <v>2028</v>
      </c>
      <c r="E202" s="230">
        <f>E203+E208+E216</f>
        <v>2337</v>
      </c>
      <c r="F202" s="231">
        <f t="shared" si="2"/>
        <v>115.23668639053255</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0</v>
      </c>
      <c r="E208" s="230">
        <f>SUM(E209:E215)</f>
        <v>0</v>
      </c>
      <c r="F208" s="231" t="str">
        <f t="shared" si="3"/>
        <v>-</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v>0</v>
      </c>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2028</v>
      </c>
      <c r="E216" s="230">
        <f>SUM(E217:E220)</f>
        <v>2337</v>
      </c>
      <c r="F216" s="231">
        <f t="shared" si="3"/>
        <v>115.23668639053255</v>
      </c>
    </row>
    <row r="217" spans="1:6" s="7" customFormat="1" x14ac:dyDescent="0.2">
      <c r="A217" s="220">
        <v>3431</v>
      </c>
      <c r="B217" s="221" t="s">
        <v>104</v>
      </c>
      <c r="C217" s="222">
        <v>206</v>
      </c>
      <c r="D217" s="223">
        <v>2028</v>
      </c>
      <c r="E217" s="223">
        <v>2334</v>
      </c>
      <c r="F217" s="229">
        <f t="shared" si="3"/>
        <v>115.08875739644971</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v>3</v>
      </c>
      <c r="F219" s="229" t="str">
        <f t="shared" si="3"/>
        <v>-</v>
      </c>
    </row>
    <row r="220" spans="1:6" s="7" customFormat="1" x14ac:dyDescent="0.2">
      <c r="A220" s="220">
        <v>3434</v>
      </c>
      <c r="B220" s="221" t="s">
        <v>4100</v>
      </c>
      <c r="C220" s="222">
        <v>209</v>
      </c>
      <c r="D220" s="223"/>
      <c r="E220" s="223"/>
      <c r="F220" s="229" t="str">
        <f t="shared" si="3"/>
        <v>-</v>
      </c>
    </row>
    <row r="221" spans="1:6" s="7" customFormat="1" x14ac:dyDescent="0.2">
      <c r="A221" s="220">
        <v>35</v>
      </c>
      <c r="B221" s="221" t="s">
        <v>1272</v>
      </c>
      <c r="C221" s="222">
        <v>210</v>
      </c>
      <c r="D221" s="230">
        <f>D222+D225+D229</f>
        <v>0</v>
      </c>
      <c r="E221" s="230">
        <f>E222+E225+E229</f>
        <v>0</v>
      </c>
      <c r="F221" s="231" t="str">
        <f t="shared" si="3"/>
        <v>-</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0</v>
      </c>
      <c r="E225" s="230">
        <f>SUM(E226:E228)</f>
        <v>0</v>
      </c>
      <c r="F225" s="231" t="str">
        <f t="shared" si="3"/>
        <v>-</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c r="E228" s="223"/>
      <c r="F228" s="229" t="str">
        <f t="shared" si="3"/>
        <v>-</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0</v>
      </c>
      <c r="E230" s="230">
        <f>E231+E234+E237+E242+E246+E250+E253</f>
        <v>0</v>
      </c>
      <c r="F230" s="231" t="str">
        <f t="shared" si="3"/>
        <v>-</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0</v>
      </c>
      <c r="E237" s="230">
        <f>SUM(E238:E241)</f>
        <v>0</v>
      </c>
      <c r="F237" s="231" t="str">
        <f t="shared" si="3"/>
        <v>-</v>
      </c>
    </row>
    <row r="238" spans="1:6" s="7" customFormat="1" x14ac:dyDescent="0.2">
      <c r="A238" s="220">
        <v>3631</v>
      </c>
      <c r="B238" s="221" t="s">
        <v>3317</v>
      </c>
      <c r="C238" s="222">
        <v>227</v>
      </c>
      <c r="D238" s="223"/>
      <c r="E238" s="223"/>
      <c r="F238" s="229" t="str">
        <f t="shared" si="3"/>
        <v>-</v>
      </c>
    </row>
    <row r="239" spans="1:6" s="7" customFormat="1" x14ac:dyDescent="0.2">
      <c r="A239" s="220">
        <v>3632</v>
      </c>
      <c r="B239" s="221" t="s">
        <v>1294</v>
      </c>
      <c r="C239" s="222">
        <v>228</v>
      </c>
      <c r="D239" s="223"/>
      <c r="E239" s="223"/>
      <c r="F239" s="229" t="str">
        <f t="shared" si="3"/>
        <v>-</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0</v>
      </c>
      <c r="E242" s="230">
        <f>SUM(E243:E245)</f>
        <v>0</v>
      </c>
      <c r="F242" s="231" t="str">
        <f t="shared" si="3"/>
        <v>-</v>
      </c>
    </row>
    <row r="243" spans="1:6" s="7" customFormat="1" x14ac:dyDescent="0.2">
      <c r="A243" s="220" t="s">
        <v>3916</v>
      </c>
      <c r="B243" s="221" t="s">
        <v>3917</v>
      </c>
      <c r="C243" s="222">
        <v>232</v>
      </c>
      <c r="D243" s="223"/>
      <c r="E243" s="223"/>
      <c r="F243" s="229" t="str">
        <f t="shared" si="3"/>
        <v>-</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13150</v>
      </c>
      <c r="E258" s="230">
        <f>E259+E265</f>
        <v>0</v>
      </c>
      <c r="F258" s="231">
        <f t="shared" si="3"/>
        <v>0</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13150</v>
      </c>
      <c r="E265" s="230">
        <f>SUM(E266:E268)</f>
        <v>0</v>
      </c>
      <c r="F265" s="231">
        <f t="shared" si="3"/>
        <v>0</v>
      </c>
    </row>
    <row r="266" spans="1:6" s="7" customFormat="1" x14ac:dyDescent="0.2">
      <c r="A266" s="220">
        <v>3721</v>
      </c>
      <c r="B266" s="221" t="s">
        <v>2208</v>
      </c>
      <c r="C266" s="222">
        <v>255</v>
      </c>
      <c r="D266" s="223"/>
      <c r="E266" s="223"/>
      <c r="F266" s="229" t="str">
        <f t="shared" si="3"/>
        <v>-</v>
      </c>
    </row>
    <row r="267" spans="1:6" s="7" customFormat="1" x14ac:dyDescent="0.2">
      <c r="A267" s="220">
        <v>3722</v>
      </c>
      <c r="B267" s="221" t="s">
        <v>2207</v>
      </c>
      <c r="C267" s="222">
        <v>256</v>
      </c>
      <c r="D267" s="223">
        <v>13150</v>
      </c>
      <c r="E267" s="223"/>
      <c r="F267" s="229">
        <f t="shared" si="3"/>
        <v>0</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0</v>
      </c>
      <c r="E269" s="230">
        <f>E270+E274+E279+E285</f>
        <v>0</v>
      </c>
      <c r="F269" s="231" t="str">
        <f t="shared" si="3"/>
        <v>-</v>
      </c>
    </row>
    <row r="270" spans="1:6" s="7" customFormat="1" x14ac:dyDescent="0.2">
      <c r="A270" s="220">
        <v>381</v>
      </c>
      <c r="B270" s="221" t="s">
        <v>3802</v>
      </c>
      <c r="C270" s="222">
        <v>259</v>
      </c>
      <c r="D270" s="230">
        <f>SUM(D271:D273)</f>
        <v>0</v>
      </c>
      <c r="E270" s="230">
        <f>SUM(E271:E273)</f>
        <v>0</v>
      </c>
      <c r="F270" s="231" t="str">
        <f t="shared" si="3"/>
        <v>-</v>
      </c>
    </row>
    <row r="271" spans="1:6" s="7" customFormat="1" x14ac:dyDescent="0.2">
      <c r="A271" s="220">
        <v>3811</v>
      </c>
      <c r="B271" s="221" t="s">
        <v>2617</v>
      </c>
      <c r="C271" s="222">
        <v>260</v>
      </c>
      <c r="D271" s="223"/>
      <c r="E271" s="223"/>
      <c r="F271" s="229" t="str">
        <f t="shared" ref="F271:F302" si="4">IF(D271&lt;&gt;0,IF(E271/D271&gt;=100,"&gt;&gt;100",E271/D271*100),"-")</f>
        <v>-</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0</v>
      </c>
      <c r="E274" s="230">
        <f>SUM(E275:E278)</f>
        <v>0</v>
      </c>
      <c r="F274" s="231" t="str">
        <f t="shared" si="4"/>
        <v>-</v>
      </c>
    </row>
    <row r="275" spans="1:6" s="7" customFormat="1" x14ac:dyDescent="0.2">
      <c r="A275" s="220">
        <v>3821</v>
      </c>
      <c r="B275" s="221" t="s">
        <v>562</v>
      </c>
      <c r="C275" s="222">
        <v>264</v>
      </c>
      <c r="D275" s="223"/>
      <c r="E275" s="223"/>
      <c r="F275" s="229" t="str">
        <f t="shared" si="4"/>
        <v>-</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5815708</v>
      </c>
      <c r="E295" s="230">
        <f>E157-E293+E294</f>
        <v>6216180</v>
      </c>
      <c r="F295" s="231">
        <f t="shared" si="4"/>
        <v>106.88604035828484</v>
      </c>
    </row>
    <row r="296" spans="1:6" s="7" customFormat="1" x14ac:dyDescent="0.2">
      <c r="A296" s="220" t="s">
        <v>3874</v>
      </c>
      <c r="B296" s="221" t="s">
        <v>1063</v>
      </c>
      <c r="C296" s="222">
        <v>285</v>
      </c>
      <c r="D296" s="230">
        <f>IF(D12&gt;=D295,D12-D295,0)</f>
        <v>0</v>
      </c>
      <c r="E296" s="230">
        <f>IF(E12&gt;=E295,E12-E295,0)</f>
        <v>181561</v>
      </c>
      <c r="F296" s="231" t="str">
        <f t="shared" si="4"/>
        <v>-</v>
      </c>
    </row>
    <row r="297" spans="1:6" s="7" customFormat="1" x14ac:dyDescent="0.2">
      <c r="A297" s="220" t="s">
        <v>3874</v>
      </c>
      <c r="B297" s="221" t="s">
        <v>1064</v>
      </c>
      <c r="C297" s="222">
        <v>286</v>
      </c>
      <c r="D297" s="230">
        <f>IF(D295&gt;=D12,D295-D12,0)</f>
        <v>64116</v>
      </c>
      <c r="E297" s="230">
        <f>IF(E295&gt;=E12,E295-E12,0)</f>
        <v>0</v>
      </c>
      <c r="F297" s="231">
        <f t="shared" si="4"/>
        <v>0</v>
      </c>
    </row>
    <row r="298" spans="1:6" s="7" customFormat="1" x14ac:dyDescent="0.2">
      <c r="A298" s="220">
        <v>92211</v>
      </c>
      <c r="B298" s="221" t="s">
        <v>1535</v>
      </c>
      <c r="C298" s="222">
        <v>287</v>
      </c>
      <c r="D298" s="223">
        <v>528608</v>
      </c>
      <c r="E298" s="223">
        <v>541972</v>
      </c>
      <c r="F298" s="229">
        <f t="shared" si="4"/>
        <v>102.52814940371692</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v>36277</v>
      </c>
      <c r="E300" s="223">
        <v>11482</v>
      </c>
      <c r="F300" s="229">
        <f t="shared" si="4"/>
        <v>31.65090828899854</v>
      </c>
    </row>
    <row r="301" spans="1:6" s="7" customFormat="1" x14ac:dyDescent="0.2">
      <c r="A301" s="220">
        <v>9661</v>
      </c>
      <c r="B301" s="221" t="s">
        <v>2435</v>
      </c>
      <c r="C301" s="222">
        <v>290</v>
      </c>
      <c r="D301" s="223">
        <v>36277</v>
      </c>
      <c r="E301" s="223">
        <v>11482</v>
      </c>
      <c r="F301" s="229">
        <f t="shared" si="4"/>
        <v>31.65090828899854</v>
      </c>
    </row>
    <row r="302" spans="1:6" s="7" customFormat="1" x14ac:dyDescent="0.2">
      <c r="A302" s="225" t="s">
        <v>559</v>
      </c>
      <c r="B302" s="226" t="s">
        <v>560</v>
      </c>
      <c r="C302" s="227">
        <v>291</v>
      </c>
      <c r="D302" s="228"/>
      <c r="E302" s="228"/>
      <c r="F302" s="232" t="str">
        <f t="shared" si="4"/>
        <v>-</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0</v>
      </c>
      <c r="E304" s="230">
        <f>E305+E317+E350+E354</f>
        <v>0</v>
      </c>
      <c r="F304" s="231" t="str">
        <f t="shared" ref="F304:F367" si="5">IF(D304&lt;&gt;0,IF(E304/D304&gt;=100,"&gt;&gt;100",E304/D304*100),"-")</f>
        <v>-</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0</v>
      </c>
      <c r="E317" s="230">
        <f>E318+E323+E332+E337+E342+E345</f>
        <v>0</v>
      </c>
      <c r="F317" s="231" t="str">
        <f t="shared" si="5"/>
        <v>-</v>
      </c>
    </row>
    <row r="318" spans="1:6" s="7" customFormat="1" x14ac:dyDescent="0.2">
      <c r="A318" s="220">
        <v>721</v>
      </c>
      <c r="B318" s="221" t="s">
        <v>1069</v>
      </c>
      <c r="C318" s="222">
        <v>306</v>
      </c>
      <c r="D318" s="230">
        <f>SUM(D319:D322)</f>
        <v>0</v>
      </c>
      <c r="E318" s="230">
        <f>SUM(E319:E322)</f>
        <v>0</v>
      </c>
      <c r="F318" s="231" t="str">
        <f t="shared" si="5"/>
        <v>-</v>
      </c>
    </row>
    <row r="319" spans="1:6" s="7" customFormat="1" x14ac:dyDescent="0.2">
      <c r="A319" s="220">
        <v>7211</v>
      </c>
      <c r="B319" s="221" t="s">
        <v>1706</v>
      </c>
      <c r="C319" s="222">
        <v>307</v>
      </c>
      <c r="D319" s="223"/>
      <c r="E319" s="223"/>
      <c r="F319" s="229" t="str">
        <f t="shared" si="5"/>
        <v>-</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22025</v>
      </c>
      <c r="E356" s="230">
        <f>E357+E369+E402+E406+E408</f>
        <v>9198</v>
      </c>
      <c r="F356" s="231">
        <f t="shared" si="5"/>
        <v>41.761634506242906</v>
      </c>
    </row>
    <row r="357" spans="1:6" s="7" customFormat="1" x14ac:dyDescent="0.2">
      <c r="A357" s="220">
        <v>41</v>
      </c>
      <c r="B357" s="221" t="s">
        <v>1077</v>
      </c>
      <c r="C357" s="222">
        <v>345</v>
      </c>
      <c r="D357" s="230">
        <f>D358+D362</f>
        <v>0</v>
      </c>
      <c r="E357" s="230">
        <f>E358+E362</f>
        <v>0</v>
      </c>
      <c r="F357" s="231" t="str">
        <f t="shared" si="5"/>
        <v>-</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22025</v>
      </c>
      <c r="E369" s="230">
        <f>E370+E375+E384+E389+E394+E397</f>
        <v>9198</v>
      </c>
      <c r="F369" s="231">
        <f t="shared" si="6"/>
        <v>41.761634506242906</v>
      </c>
    </row>
    <row r="370" spans="1:6" s="7" customFormat="1" x14ac:dyDescent="0.2">
      <c r="A370" s="220">
        <v>421</v>
      </c>
      <c r="B370" s="221" t="s">
        <v>1815</v>
      </c>
      <c r="C370" s="222">
        <v>358</v>
      </c>
      <c r="D370" s="230">
        <f>SUM(D371:D374)</f>
        <v>0</v>
      </c>
      <c r="E370" s="230">
        <f>SUM(E371:E374)</f>
        <v>0</v>
      </c>
      <c r="F370" s="231" t="str">
        <f t="shared" si="6"/>
        <v>-</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c r="F372" s="229" t="str">
        <f t="shared" si="6"/>
        <v>-</v>
      </c>
    </row>
    <row r="373" spans="1:6" s="7" customFormat="1" x14ac:dyDescent="0.2">
      <c r="A373" s="220">
        <v>4213</v>
      </c>
      <c r="B373" s="221" t="s">
        <v>816</v>
      </c>
      <c r="C373" s="222">
        <v>361</v>
      </c>
      <c r="D373" s="223"/>
      <c r="E373" s="223"/>
      <c r="F373" s="229" t="str">
        <f t="shared" si="6"/>
        <v>-</v>
      </c>
    </row>
    <row r="374" spans="1:6" s="7" customFormat="1" x14ac:dyDescent="0.2">
      <c r="A374" s="220">
        <v>4214</v>
      </c>
      <c r="B374" s="221" t="s">
        <v>1708</v>
      </c>
      <c r="C374" s="222">
        <v>362</v>
      </c>
      <c r="D374" s="223"/>
      <c r="E374" s="223"/>
      <c r="F374" s="229" t="str">
        <f t="shared" si="6"/>
        <v>-</v>
      </c>
    </row>
    <row r="375" spans="1:6" s="7" customFormat="1" x14ac:dyDescent="0.2">
      <c r="A375" s="220">
        <v>422</v>
      </c>
      <c r="B375" s="221" t="s">
        <v>1816</v>
      </c>
      <c r="C375" s="222">
        <v>363</v>
      </c>
      <c r="D375" s="230">
        <f>SUM(D376:D383)</f>
        <v>20195</v>
      </c>
      <c r="E375" s="230">
        <f>SUM(E376:E383)</f>
        <v>0</v>
      </c>
      <c r="F375" s="231">
        <f t="shared" si="6"/>
        <v>0</v>
      </c>
    </row>
    <row r="376" spans="1:6" s="7" customFormat="1" x14ac:dyDescent="0.2">
      <c r="A376" s="220">
        <v>4221</v>
      </c>
      <c r="B376" s="221" t="s">
        <v>2375</v>
      </c>
      <c r="C376" s="222">
        <v>364</v>
      </c>
      <c r="D376" s="223">
        <v>9119</v>
      </c>
      <c r="E376" s="223"/>
      <c r="F376" s="229">
        <f t="shared" si="6"/>
        <v>0</v>
      </c>
    </row>
    <row r="377" spans="1:6" s="7" customFormat="1" x14ac:dyDescent="0.2">
      <c r="A377" s="220">
        <v>4222</v>
      </c>
      <c r="B377" s="221" t="s">
        <v>2398</v>
      </c>
      <c r="C377" s="222">
        <v>365</v>
      </c>
      <c r="D377" s="223"/>
      <c r="E377" s="223"/>
      <c r="F377" s="229" t="str">
        <f t="shared" si="6"/>
        <v>-</v>
      </c>
    </row>
    <row r="378" spans="1:6" s="7" customFormat="1" x14ac:dyDescent="0.2">
      <c r="A378" s="220">
        <v>4223</v>
      </c>
      <c r="B378" s="221" t="s">
        <v>2377</v>
      </c>
      <c r="C378" s="222">
        <v>366</v>
      </c>
      <c r="D378" s="223"/>
      <c r="E378" s="223"/>
      <c r="F378" s="229" t="str">
        <f t="shared" si="6"/>
        <v>-</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v>11076</v>
      </c>
      <c r="E382" s="223"/>
      <c r="F382" s="229">
        <f t="shared" si="6"/>
        <v>0</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1830</v>
      </c>
      <c r="E389" s="230">
        <f>SUM(E390:E393)</f>
        <v>9198</v>
      </c>
      <c r="F389" s="231">
        <f t="shared" si="6"/>
        <v>502.6229508196721</v>
      </c>
    </row>
    <row r="390" spans="1:6" s="7" customFormat="1" x14ac:dyDescent="0.2">
      <c r="A390" s="220">
        <v>4241</v>
      </c>
      <c r="B390" s="221" t="s">
        <v>820</v>
      </c>
      <c r="C390" s="222">
        <v>378</v>
      </c>
      <c r="D390" s="223">
        <v>1830</v>
      </c>
      <c r="E390" s="223">
        <v>9198</v>
      </c>
      <c r="F390" s="229">
        <f t="shared" si="6"/>
        <v>502.6229508196721</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0</v>
      </c>
      <c r="E397" s="230">
        <f>SUM(E398:E401)</f>
        <v>0</v>
      </c>
      <c r="F397" s="231" t="str">
        <f t="shared" si="6"/>
        <v>-</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c r="E399" s="223"/>
      <c r="F399" s="229" t="str">
        <f t="shared" si="6"/>
        <v>-</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0</v>
      </c>
      <c r="E408" s="230">
        <f>SUM(E409:E412)</f>
        <v>0</v>
      </c>
      <c r="F408" s="231" t="str">
        <f t="shared" si="6"/>
        <v>-</v>
      </c>
    </row>
    <row r="409" spans="1:6" s="7" customFormat="1" x14ac:dyDescent="0.2">
      <c r="A409" s="220">
        <v>451</v>
      </c>
      <c r="B409" s="221" t="s">
        <v>2009</v>
      </c>
      <c r="C409" s="222">
        <v>397</v>
      </c>
      <c r="D409" s="223"/>
      <c r="E409" s="223"/>
      <c r="F409" s="229" t="str">
        <f t="shared" si="6"/>
        <v>-</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22025</v>
      </c>
      <c r="E414" s="230">
        <f>IF(E356&gt;=E304, E356-E304, 0)</f>
        <v>9198</v>
      </c>
      <c r="F414" s="231">
        <f t="shared" si="6"/>
        <v>41.761634506242906</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c r="E416" s="223"/>
      <c r="F416" s="229" t="str">
        <f t="shared" si="6"/>
        <v>-</v>
      </c>
    </row>
    <row r="417" spans="1:6" s="7" customFormat="1" x14ac:dyDescent="0.2">
      <c r="A417" s="220">
        <v>97</v>
      </c>
      <c r="B417" s="221" t="s">
        <v>1330</v>
      </c>
      <c r="C417" s="222">
        <v>405</v>
      </c>
      <c r="D417" s="223"/>
      <c r="E417" s="223"/>
      <c r="F417" s="229" t="str">
        <f t="shared" si="6"/>
        <v>-</v>
      </c>
    </row>
    <row r="418" spans="1:6" s="7" customFormat="1" x14ac:dyDescent="0.2">
      <c r="A418" s="220" t="s">
        <v>3874</v>
      </c>
      <c r="B418" s="221" t="s">
        <v>631</v>
      </c>
      <c r="C418" s="222">
        <v>406</v>
      </c>
      <c r="D418" s="230">
        <f>D12+D304</f>
        <v>5751592</v>
      </c>
      <c r="E418" s="230">
        <f>E12+E304</f>
        <v>6397741</v>
      </c>
      <c r="F418" s="231">
        <f t="shared" si="6"/>
        <v>111.23426348739618</v>
      </c>
    </row>
    <row r="419" spans="1:6" s="7" customFormat="1" x14ac:dyDescent="0.2">
      <c r="A419" s="220" t="s">
        <v>3874</v>
      </c>
      <c r="B419" s="221" t="s">
        <v>632</v>
      </c>
      <c r="C419" s="222">
        <v>407</v>
      </c>
      <c r="D419" s="230">
        <f>D295+D356</f>
        <v>5837733</v>
      </c>
      <c r="E419" s="230">
        <f>E295+E356</f>
        <v>6225378</v>
      </c>
      <c r="F419" s="231">
        <f t="shared" si="6"/>
        <v>106.64033452711865</v>
      </c>
    </row>
    <row r="420" spans="1:6" s="7" customFormat="1" x14ac:dyDescent="0.2">
      <c r="A420" s="220" t="s">
        <v>3874</v>
      </c>
      <c r="B420" s="221" t="s">
        <v>633</v>
      </c>
      <c r="C420" s="222">
        <v>408</v>
      </c>
      <c r="D420" s="230">
        <f>IF(D418&gt;=D419,D418-D419,0)</f>
        <v>0</v>
      </c>
      <c r="E420" s="230">
        <f>IF(E418&gt;=E419,E418-E419,0)</f>
        <v>172363</v>
      </c>
      <c r="F420" s="231" t="str">
        <f t="shared" si="6"/>
        <v>-</v>
      </c>
    </row>
    <row r="421" spans="1:6" s="7" customFormat="1" x14ac:dyDescent="0.2">
      <c r="A421" s="220" t="s">
        <v>3874</v>
      </c>
      <c r="B421" s="221" t="s">
        <v>634</v>
      </c>
      <c r="C421" s="222">
        <v>409</v>
      </c>
      <c r="D421" s="230">
        <f>IF(D419&gt;=D418,D419-D418,0)</f>
        <v>86141</v>
      </c>
      <c r="E421" s="230">
        <f>IF(E419&gt;=E418,E419-E418,0)</f>
        <v>0</v>
      </c>
      <c r="F421" s="231">
        <f t="shared" si="6"/>
        <v>0</v>
      </c>
    </row>
    <row r="422" spans="1:6" s="7" customFormat="1" x14ac:dyDescent="0.2">
      <c r="A422" s="233" t="s">
        <v>1593</v>
      </c>
      <c r="B422" s="221" t="s">
        <v>635</v>
      </c>
      <c r="C422" s="222">
        <v>410</v>
      </c>
      <c r="D422" s="230">
        <f>IF(D298-D299+D415-D416&gt;=0,D298-D299+D415-D416,0)</f>
        <v>528608</v>
      </c>
      <c r="E422" s="230">
        <f>IF(E298-E299+E415-E416&gt;=0,E298-E299+E415-E416,0)</f>
        <v>541972</v>
      </c>
      <c r="F422" s="231">
        <f t="shared" si="6"/>
        <v>102.52814940371692</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36277</v>
      </c>
      <c r="E424" s="234">
        <f>E300+E417</f>
        <v>11482</v>
      </c>
      <c r="F424" s="235">
        <f t="shared" si="6"/>
        <v>31.65090828899854</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0</v>
      </c>
      <c r="E534" s="230">
        <f>E535+E573+E586+E599+E631</f>
        <v>0</v>
      </c>
      <c r="F534" s="231" t="str">
        <f t="shared" si="8"/>
        <v>-</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0</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0</v>
      </c>
      <c r="F641" s="229" t="str">
        <f t="shared" si="10"/>
        <v>-</v>
      </c>
    </row>
    <row r="642" spans="1:6" s="7" customFormat="1" x14ac:dyDescent="0.2">
      <c r="A642" s="220" t="s">
        <v>3874</v>
      </c>
      <c r="B642" s="221" t="s">
        <v>1236</v>
      </c>
      <c r="C642" s="222">
        <v>629</v>
      </c>
      <c r="D642" s="230">
        <f>IF(D534-D426&gt;=0,D534-D426,0)</f>
        <v>0</v>
      </c>
      <c r="E642" s="230">
        <f>IF(E534-E426&gt;=0,E534-E426,0)</f>
        <v>0</v>
      </c>
      <c r="F642" s="229" t="str">
        <f t="shared" si="10"/>
        <v>-</v>
      </c>
    </row>
    <row r="643" spans="1:6" s="7" customFormat="1" x14ac:dyDescent="0.2">
      <c r="A643" s="220">
        <v>92213</v>
      </c>
      <c r="B643" s="221" t="s">
        <v>2758</v>
      </c>
      <c r="C643" s="222">
        <v>630</v>
      </c>
      <c r="D643" s="223"/>
      <c r="E643" s="223"/>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5751592</v>
      </c>
      <c r="E645" s="230">
        <f>E418+E426</f>
        <v>6397741</v>
      </c>
      <c r="F645" s="229">
        <f t="shared" si="10"/>
        <v>111.23426348739618</v>
      </c>
    </row>
    <row r="646" spans="1:6" s="7" customFormat="1" x14ac:dyDescent="0.2">
      <c r="A646" s="220" t="s">
        <v>3874</v>
      </c>
      <c r="B646" s="221" t="s">
        <v>1239</v>
      </c>
      <c r="C646" s="222">
        <v>633</v>
      </c>
      <c r="D646" s="230">
        <f>D419+D534</f>
        <v>5837733</v>
      </c>
      <c r="E646" s="230">
        <f>E419+E534</f>
        <v>6225378</v>
      </c>
      <c r="F646" s="229">
        <f t="shared" si="10"/>
        <v>106.64033452711865</v>
      </c>
    </row>
    <row r="647" spans="1:6" s="7" customFormat="1" x14ac:dyDescent="0.2">
      <c r="A647" s="220" t="s">
        <v>3874</v>
      </c>
      <c r="B647" s="221" t="s">
        <v>1240</v>
      </c>
      <c r="C647" s="222">
        <v>634</v>
      </c>
      <c r="D647" s="230">
        <f>IF(D645&gt;=D646,D645-D646,0)</f>
        <v>0</v>
      </c>
      <c r="E647" s="230">
        <f>IF(E645&gt;=E646,E645-E646,0)</f>
        <v>172363</v>
      </c>
      <c r="F647" s="229" t="str">
        <f t="shared" si="10"/>
        <v>-</v>
      </c>
    </row>
    <row r="648" spans="1:6" s="7" customFormat="1" x14ac:dyDescent="0.2">
      <c r="A648" s="220" t="s">
        <v>3874</v>
      </c>
      <c r="B648" s="221" t="s">
        <v>1241</v>
      </c>
      <c r="C648" s="222">
        <v>635</v>
      </c>
      <c r="D648" s="230">
        <f>IF(D646&gt;=D645,D646-D645,0)</f>
        <v>86141</v>
      </c>
      <c r="E648" s="230">
        <f>IF(E646&gt;=E645,E646-E645,0)</f>
        <v>0</v>
      </c>
      <c r="F648" s="229">
        <f t="shared" si="10"/>
        <v>0</v>
      </c>
    </row>
    <row r="649" spans="1:6" s="7" customFormat="1" x14ac:dyDescent="0.2">
      <c r="A649" s="233" t="s">
        <v>983</v>
      </c>
      <c r="B649" s="221" t="s">
        <v>1242</v>
      </c>
      <c r="C649" s="222">
        <v>636</v>
      </c>
      <c r="D649" s="230">
        <f>IF(D422-D423+D643-D644&gt;=0,D422-D423+D643-D644,0)</f>
        <v>528608</v>
      </c>
      <c r="E649" s="230">
        <f>IF(E422-E423+E643-E644&gt;=0,E422-E423+E643-E644,0)</f>
        <v>541972</v>
      </c>
      <c r="F649" s="229">
        <f t="shared" si="10"/>
        <v>102.52814940371692</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442467</v>
      </c>
      <c r="E651" s="230">
        <f>IF(E647+E649-E648-E650&gt;=0,E647+E649-E648-E650,0)</f>
        <v>714335</v>
      </c>
      <c r="F651" s="229">
        <f t="shared" si="10"/>
        <v>161.44367828561226</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v>867672</v>
      </c>
      <c r="E653" s="277">
        <v>957090</v>
      </c>
      <c r="F653" s="278">
        <f t="shared" si="10"/>
        <v>110.30550715016733</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520400</v>
      </c>
      <c r="E655" s="282">
        <v>758402</v>
      </c>
      <c r="F655" s="283">
        <f t="shared" ref="F655:F716" si="11">IF(D655&lt;&gt;0,IF(E655/D655&gt;=100,"&gt;&gt;100",E655/D655*100),"-")</f>
        <v>145.73443504996158</v>
      </c>
    </row>
    <row r="656" spans="1:6" s="7" customFormat="1" x14ac:dyDescent="0.2">
      <c r="A656" s="220" t="s">
        <v>3867</v>
      </c>
      <c r="B656" s="221" t="s">
        <v>992</v>
      </c>
      <c r="C656" s="222">
        <v>642</v>
      </c>
      <c r="D656" s="223">
        <v>715817</v>
      </c>
      <c r="E656" s="223">
        <v>886325</v>
      </c>
      <c r="F656" s="229">
        <f t="shared" si="11"/>
        <v>123.82005456701923</v>
      </c>
    </row>
    <row r="657" spans="1:6" s="7" customFormat="1" x14ac:dyDescent="0.2">
      <c r="A657" s="220" t="s">
        <v>3868</v>
      </c>
      <c r="B657" s="221" t="s">
        <v>103</v>
      </c>
      <c r="C657" s="222">
        <v>643</v>
      </c>
      <c r="D657" s="223">
        <v>824658</v>
      </c>
      <c r="E657" s="223">
        <v>729693</v>
      </c>
      <c r="F657" s="229">
        <f t="shared" si="11"/>
        <v>88.484317135103268</v>
      </c>
    </row>
    <row r="658" spans="1:6" s="7" customFormat="1" x14ac:dyDescent="0.2">
      <c r="A658" s="220">
        <v>11</v>
      </c>
      <c r="B658" s="221" t="s">
        <v>1246</v>
      </c>
      <c r="C658" s="222">
        <v>644</v>
      </c>
      <c r="D658" s="230">
        <f>+D655+D656-D657</f>
        <v>411559</v>
      </c>
      <c r="E658" s="230">
        <f>+E655+E656-E657</f>
        <v>915034</v>
      </c>
      <c r="F658" s="231">
        <f t="shared" si="11"/>
        <v>222.3336143784974</v>
      </c>
    </row>
    <row r="659" spans="1:6" s="7" customFormat="1" ht="24" x14ac:dyDescent="0.2">
      <c r="A659" s="220" t="s">
        <v>3874</v>
      </c>
      <c r="B659" s="221" t="s">
        <v>3881</v>
      </c>
      <c r="C659" s="222">
        <v>645</v>
      </c>
      <c r="D659" s="223"/>
      <c r="E659" s="223"/>
      <c r="F659" s="229" t="str">
        <f t="shared" si="11"/>
        <v>-</v>
      </c>
    </row>
    <row r="660" spans="1:6" s="7" customFormat="1" ht="24" x14ac:dyDescent="0.2">
      <c r="A660" s="220" t="s">
        <v>3874</v>
      </c>
      <c r="B660" s="221" t="s">
        <v>918</v>
      </c>
      <c r="C660" s="222">
        <v>646</v>
      </c>
      <c r="D660" s="223">
        <v>90</v>
      </c>
      <c r="E660" s="223">
        <v>90</v>
      </c>
      <c r="F660" s="229">
        <f t="shared" si="11"/>
        <v>100</v>
      </c>
    </row>
    <row r="661" spans="1:6" s="7" customFormat="1" x14ac:dyDescent="0.2">
      <c r="A661" s="220" t="s">
        <v>3874</v>
      </c>
      <c r="B661" s="221" t="s">
        <v>4060</v>
      </c>
      <c r="C661" s="222">
        <v>647</v>
      </c>
      <c r="D661" s="223"/>
      <c r="E661" s="223"/>
      <c r="F661" s="229" t="str">
        <f t="shared" si="11"/>
        <v>-</v>
      </c>
    </row>
    <row r="662" spans="1:6" s="7" customFormat="1" x14ac:dyDescent="0.2">
      <c r="A662" s="220" t="s">
        <v>3874</v>
      </c>
      <c r="B662" s="221" t="s">
        <v>72</v>
      </c>
      <c r="C662" s="222">
        <v>648</v>
      </c>
      <c r="D662" s="223">
        <v>77</v>
      </c>
      <c r="E662" s="223">
        <v>77</v>
      </c>
      <c r="F662" s="229">
        <f t="shared" si="11"/>
        <v>100</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c r="E667" s="223"/>
      <c r="F667" s="229" t="str">
        <f t="shared" si="11"/>
        <v>-</v>
      </c>
    </row>
    <row r="668" spans="1:6" s="7" customFormat="1" x14ac:dyDescent="0.2">
      <c r="A668" s="220">
        <v>63312</v>
      </c>
      <c r="B668" s="221" t="s">
        <v>3239</v>
      </c>
      <c r="C668" s="222">
        <v>654</v>
      </c>
      <c r="D668" s="223"/>
      <c r="E668" s="223"/>
      <c r="F668" s="229" t="str">
        <f t="shared" si="11"/>
        <v>-</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c r="E671" s="223"/>
      <c r="F671" s="229" t="str">
        <f t="shared" si="11"/>
        <v>-</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v>5144779</v>
      </c>
      <c r="E681" s="223">
        <v>5546223</v>
      </c>
      <c r="F681" s="229">
        <f t="shared" si="11"/>
        <v>107.80293964036163</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v>13500</v>
      </c>
      <c r="E683" s="223"/>
      <c r="F683" s="229">
        <f t="shared" si="11"/>
        <v>0</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v>28627</v>
      </c>
      <c r="E700" s="223">
        <v>248632</v>
      </c>
      <c r="F700" s="229">
        <f t="shared" si="11"/>
        <v>868.52272330317533</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v>98717</v>
      </c>
      <c r="F703" s="229" t="str">
        <f t="shared" si="11"/>
        <v>-</v>
      </c>
    </row>
    <row r="704" spans="1:6" s="7" customFormat="1" x14ac:dyDescent="0.2">
      <c r="A704" s="220">
        <v>63821</v>
      </c>
      <c r="B704" s="221" t="s">
        <v>2781</v>
      </c>
      <c r="C704" s="222">
        <v>690</v>
      </c>
      <c r="D704" s="223"/>
      <c r="E704" s="223"/>
      <c r="F704" s="229" t="str">
        <f t="shared" si="11"/>
        <v>-</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v>460</v>
      </c>
      <c r="E716" s="223"/>
      <c r="F716" s="229">
        <f t="shared" si="11"/>
        <v>0</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v>30681</v>
      </c>
      <c r="E723" s="223">
        <v>39556</v>
      </c>
      <c r="F723" s="229">
        <f t="shared" si="13"/>
        <v>128.9266973045207</v>
      </c>
    </row>
    <row r="724" spans="1:6" s="7" customFormat="1" x14ac:dyDescent="0.2">
      <c r="A724" s="220">
        <v>32121</v>
      </c>
      <c r="B724" s="221" t="s">
        <v>1230</v>
      </c>
      <c r="C724" s="222">
        <v>710</v>
      </c>
      <c r="D724" s="223">
        <v>138910</v>
      </c>
      <c r="E724" s="223">
        <v>74818</v>
      </c>
      <c r="F724" s="229">
        <f t="shared" si="13"/>
        <v>53.860773162479305</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v>21515</v>
      </c>
      <c r="E728" s="223">
        <v>1676</v>
      </c>
      <c r="F728" s="229">
        <f t="shared" si="13"/>
        <v>7.7899140134789686</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c r="E731" s="223"/>
      <c r="F731" s="229" t="str">
        <f t="shared" ref="F731:F781" si="14">IF(D731&lt;&gt;0,IF(E731/D731&gt;=100,"&gt;&gt;100",E731/D731*100),"-")</f>
        <v>-</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c r="E765" s="223"/>
      <c r="F765" s="229" t="str">
        <f t="shared" si="14"/>
        <v>-</v>
      </c>
    </row>
    <row r="766" spans="1:6" s="7" customFormat="1" x14ac:dyDescent="0.2">
      <c r="A766" s="220">
        <v>35232</v>
      </c>
      <c r="B766" s="221" t="s">
        <v>1933</v>
      </c>
      <c r="C766" s="222">
        <v>752</v>
      </c>
      <c r="D766" s="223"/>
      <c r="E766" s="223"/>
      <c r="F766" s="229" t="str">
        <f t="shared" si="14"/>
        <v>-</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c r="E769" s="223"/>
      <c r="F769" s="229" t="str">
        <f t="shared" si="14"/>
        <v>-</v>
      </c>
    </row>
    <row r="770" spans="1:6" s="7" customFormat="1" x14ac:dyDescent="0.2">
      <c r="A770" s="220">
        <v>36316</v>
      </c>
      <c r="B770" s="221" t="s">
        <v>512</v>
      </c>
      <c r="C770" s="222">
        <v>756</v>
      </c>
      <c r="D770" s="223"/>
      <c r="E770" s="223"/>
      <c r="F770" s="229" t="str">
        <f t="shared" si="14"/>
        <v>-</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c r="E822" s="223"/>
      <c r="F822" s="229" t="str">
        <f t="shared" si="15"/>
        <v>-</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c r="E825" s="223"/>
      <c r="F825" s="229" t="str">
        <f t="shared" si="15"/>
        <v>-</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c r="E827" s="223"/>
      <c r="F827" s="229" t="str">
        <f t="shared" si="15"/>
        <v>-</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c r="F829" s="229" t="str">
        <f t="shared" si="15"/>
        <v>-</v>
      </c>
    </row>
    <row r="830" spans="1:6" s="7" customFormat="1" x14ac:dyDescent="0.2">
      <c r="A830" s="220">
        <v>37221</v>
      </c>
      <c r="B830" s="221" t="s">
        <v>1225</v>
      </c>
      <c r="C830" s="222">
        <v>816</v>
      </c>
      <c r="D830" s="223"/>
      <c r="E830" s="223"/>
      <c r="F830" s="229" t="str">
        <f t="shared" si="15"/>
        <v>-</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c r="E832" s="223"/>
      <c r="F832" s="229" t="str">
        <f t="shared" si="15"/>
        <v>-</v>
      </c>
    </row>
    <row r="833" spans="1:6" s="7" customFormat="1" x14ac:dyDescent="0.2">
      <c r="A833" s="220" t="s">
        <v>3180</v>
      </c>
      <c r="B833" s="221" t="s">
        <v>3181</v>
      </c>
      <c r="C833" s="222">
        <v>819</v>
      </c>
      <c r="D833" s="223">
        <v>13150</v>
      </c>
      <c r="E833" s="223"/>
      <c r="F833" s="229">
        <f t="shared" si="15"/>
        <v>0</v>
      </c>
    </row>
    <row r="834" spans="1:6" s="7" customFormat="1" x14ac:dyDescent="0.2">
      <c r="A834" s="220" t="s">
        <v>3182</v>
      </c>
      <c r="B834" s="221" t="s">
        <v>3183</v>
      </c>
      <c r="C834" s="222">
        <v>820</v>
      </c>
      <c r="D834" s="223"/>
      <c r="E834" s="223"/>
      <c r="F834" s="229" t="str">
        <f t="shared" si="15"/>
        <v>-</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Petra Mićić</v>
      </c>
      <c r="D1002" s="180"/>
      <c r="E1002" s="180"/>
    </row>
    <row r="1003" spans="1:6" ht="15" customHeight="1" x14ac:dyDescent="0.2">
      <c r="A1003" s="178" t="str">
        <f>IF(RefStr!H27="","Telefon za kontakt: _________________","Telefon za kontakt: " &amp; RefStr!H27)</f>
        <v>Telefon za kontakt: 01/2756-002</v>
      </c>
      <c r="C1003" s="179"/>
    </row>
    <row r="1004" spans="1:6" ht="15" customHeight="1" x14ac:dyDescent="0.2">
      <c r="A1004" s="178" t="str">
        <f>IF(RefStr!H33="","Odgovorna osoba: _____________________________","Odgovorna osoba: " &amp; RefStr!H33)</f>
        <v>Odgovorna osoba: Darinka Svetec</v>
      </c>
    </row>
    <row r="1005" spans="1:6" ht="5.0999999999999996" customHeight="1" x14ac:dyDescent="0.2">
      <c r="D1005" s="179"/>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7"/>
      <c r="D1" s="457"/>
      <c r="E1" s="457"/>
      <c r="F1" s="457"/>
    </row>
    <row r="2" spans="1:6" ht="39.950000000000003" customHeight="1" thickBot="1" x14ac:dyDescent="0.25">
      <c r="A2" s="460" t="s">
        <v>3412</v>
      </c>
      <c r="B2" s="460"/>
      <c r="C2" s="460"/>
      <c r="D2" s="461"/>
      <c r="E2" s="458" t="s">
        <v>1086</v>
      </c>
      <c r="F2" s="459"/>
    </row>
    <row r="3" spans="1:6" s="173" customFormat="1" ht="30" customHeight="1" x14ac:dyDescent="0.2">
      <c r="A3" s="462" t="str">
        <f>"na dan "&amp;IF(RefStr!K10="","________________",TEXT(RefStr!K12,"d. mmmm yyyy."))</f>
        <v>na dan 30. lipanj 2021.</v>
      </c>
      <c r="B3" s="462"/>
      <c r="C3" s="462"/>
      <c r="D3" s="462"/>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23704</v>
      </c>
      <c r="C4" s="447"/>
      <c r="D4" s="447"/>
      <c r="E4" s="433">
        <f>SUM(Skriveni!G984:G1298)</f>
        <v>0</v>
      </c>
      <c r="F4" s="434"/>
    </row>
    <row r="5" spans="1:6" ht="15" customHeight="1" x14ac:dyDescent="0.2">
      <c r="B5" s="446" t="str">
        <f>"Naziv: "&amp;IF(RefStr!B10&lt;&gt;"",RefStr!B10,"_______________________________________")</f>
        <v>Naziv: Srednja škola Dugo Selo</v>
      </c>
      <c r="C5" s="447"/>
      <c r="D5" s="447"/>
      <c r="E5" s="435" t="s">
        <v>259</v>
      </c>
      <c r="F5" s="435"/>
    </row>
    <row r="6" spans="1:6" ht="15" customHeight="1" x14ac:dyDescent="0.2">
      <c r="A6" s="20"/>
      <c r="B6" s="448" t="str">
        <f xml:space="preserve"> "Razina: " &amp; RefStr!B16 &amp; ", Razdjel: " &amp; TEXT(INT(VALUE(RefStr!B20)), "000")</f>
        <v>Razina: 31, Razdjel: 000</v>
      </c>
      <c r="C6" s="449"/>
      <c r="D6" s="449"/>
      <c r="E6" s="449"/>
      <c r="F6" s="449"/>
    </row>
    <row r="7" spans="1:6" ht="15" customHeight="1" x14ac:dyDescent="0.2">
      <c r="A7" s="20"/>
      <c r="B7" s="448" t="str">
        <f>"Djelatnost: " &amp; RefStr!B18 &amp; " " &amp; RefStr!C18</f>
        <v>Djelatnost: 8532 Tehničko i strukovno srednje obrazovanje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55" t="s">
        <v>2679</v>
      </c>
      <c r="B266" s="456"/>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Petra Mićić</v>
      </c>
      <c r="B330" s="178"/>
      <c r="D330" s="180"/>
      <c r="E330" s="180"/>
      <c r="F330" s="178"/>
      <c r="G330" s="194"/>
    </row>
    <row r="331" spans="1:7" s="179" customFormat="1" ht="15" customHeight="1" x14ac:dyDescent="0.2">
      <c r="A331" s="178" t="str">
        <f>IF(RefStr!H27="","Telefon za kontakt: _________________","Telefon za kontakt: " &amp; RefStr!H27)</f>
        <v>Telefon za kontakt: 01/2756-002</v>
      </c>
      <c r="B331" s="178"/>
      <c r="F331" s="178"/>
      <c r="G331" s="194"/>
    </row>
    <row r="332" spans="1:7" s="179" customFormat="1" ht="15" customHeight="1" x14ac:dyDescent="0.2">
      <c r="A332" s="178" t="str">
        <f>IF(RefStr!H33="","Odgovorna osoba: _____________________________","Odgovorna osoba: " &amp; RefStr!H33)</f>
        <v>Odgovorna osoba: Darinka Svetec</v>
      </c>
      <c r="B332" s="178"/>
      <c r="C332" s="178"/>
      <c r="F332" s="178"/>
      <c r="G332" s="194"/>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E5:F5"/>
    <mergeCell ref="A3:D3"/>
    <mergeCell ref="B4:D4"/>
    <mergeCell ref="D329:E329"/>
    <mergeCell ref="B6:F6"/>
    <mergeCell ref="B7:F7"/>
    <mergeCell ref="A266:B266"/>
    <mergeCell ref="A1:B1"/>
    <mergeCell ref="C1:F1"/>
    <mergeCell ref="E2:F2"/>
    <mergeCell ref="A2:D2"/>
    <mergeCell ref="E4:F4"/>
    <mergeCell ref="B5:D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3609</v>
      </c>
      <c r="B1" s="466"/>
      <c r="C1" s="467" t="s">
        <v>3610</v>
      </c>
      <c r="D1" s="467"/>
      <c r="E1" s="467"/>
      <c r="F1" s="467"/>
    </row>
    <row r="2" spans="1:6" ht="39.950000000000003" customHeight="1" thickBot="1" x14ac:dyDescent="0.25">
      <c r="A2" s="460" t="s">
        <v>849</v>
      </c>
      <c r="B2" s="460"/>
      <c r="C2" s="460"/>
      <c r="D2" s="461"/>
      <c r="E2" s="463" t="s">
        <v>1777</v>
      </c>
      <c r="F2" s="464"/>
    </row>
    <row r="3" spans="1:6" ht="30" customHeight="1" x14ac:dyDescent="0.2">
      <c r="A3" s="468" t="str">
        <f>"za razdoblje "&amp;IF(RefStr!K10="","________________",TEXT(RefStr!K10,"d. mmmm yyyy.")&amp;" do "&amp;IF(RefStr!K12="","______________",TEXT(RefStr!K12,"d. mmmm yyyy.")))</f>
        <v>za razdoblje 1. siječanj 2021. do 30. lipanj 2021.</v>
      </c>
      <c r="B3" s="468"/>
      <c r="C3" s="468"/>
      <c r="D3" s="468"/>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23704</v>
      </c>
      <c r="C4" s="447"/>
      <c r="D4" s="447"/>
      <c r="E4" s="433">
        <f>SUM(Skriveni!G1299:G1435)</f>
        <v>0</v>
      </c>
      <c r="F4" s="434"/>
    </row>
    <row r="5" spans="1:6" ht="15" customHeight="1" x14ac:dyDescent="0.2">
      <c r="B5" s="446" t="str">
        <f>"Naziv: "&amp;IF(RefStr!B10&lt;&gt;"",RefStr!B10,"_______________________________________")</f>
        <v>Naziv: Srednja škola Dugo Selo</v>
      </c>
      <c r="C5" s="447"/>
      <c r="D5" s="447"/>
      <c r="E5" s="435" t="s">
        <v>259</v>
      </c>
      <c r="F5" s="435"/>
    </row>
    <row r="6" spans="1:6" ht="15" customHeight="1" x14ac:dyDescent="0.2">
      <c r="A6" s="20"/>
      <c r="B6" s="448" t="str">
        <f xml:space="preserve"> "Razina: " &amp; RefStr!B16 &amp; ", Razdjel: " &amp; TEXT(INT(VALUE(RefStr!B20)), "000")</f>
        <v>Razina: 31, Razdjel: 000</v>
      </c>
      <c r="C6" s="449"/>
      <c r="D6" s="449"/>
      <c r="E6" s="449"/>
      <c r="F6" s="449"/>
    </row>
    <row r="7" spans="1:6" ht="15" customHeight="1" x14ac:dyDescent="0.2">
      <c r="A7" s="20"/>
      <c r="B7" s="448" t="str">
        <f>"Djelatnost: " &amp; RefStr!B18 &amp; " " &amp; RefStr!C18</f>
        <v>Djelatnost: 8532 Tehničko i strukovno srednje obrazovanje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Petra Mićić</v>
      </c>
      <c r="B151" s="178"/>
      <c r="D151" s="180"/>
      <c r="E151" s="180"/>
      <c r="F151" s="178"/>
      <c r="G151" s="194"/>
    </row>
    <row r="152" spans="1:7" s="179" customFormat="1" ht="15" customHeight="1" x14ac:dyDescent="0.2">
      <c r="A152" s="178" t="str">
        <f>IF(RefStr!H27="","Telefon za kontakt: _________________","Telefon za kontakt: " &amp; RefStr!H27)</f>
        <v>Telefon za kontakt: 01/2756-002</v>
      </c>
      <c r="B152" s="178"/>
      <c r="E152" s="178"/>
      <c r="F152" s="178"/>
      <c r="G152" s="194"/>
    </row>
    <row r="153" spans="1:7" s="179" customFormat="1" ht="15" customHeight="1" x14ac:dyDescent="0.2">
      <c r="A153" s="178" t="str">
        <f>IF(RefStr!H33="","Odgovorna osoba: _____________________________","Odgovorna osoba: " &amp; RefStr!H33)</f>
        <v>Odgovorna osoba: Darinka Svetec</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5" t="s">
        <v>2985</v>
      </c>
      <c r="D1" s="475"/>
      <c r="E1" s="475"/>
    </row>
    <row r="2" spans="1:6" s="173" customFormat="1" ht="48" customHeight="1" thickBot="1" x14ac:dyDescent="0.25">
      <c r="A2" s="472" t="s">
        <v>4012</v>
      </c>
      <c r="B2" s="473"/>
      <c r="C2" s="445"/>
      <c r="D2" s="470" t="s">
        <v>4222</v>
      </c>
      <c r="E2" s="471"/>
    </row>
    <row r="3" spans="1:6" ht="30" customHeight="1" x14ac:dyDescent="0.2">
      <c r="A3" s="474" t="str">
        <f>"za razdoblje "&amp;IF(RefStr!K10="","________________",TEXT(RefStr!K10,"d. mmmm yyyy.")&amp;" do "&amp;IF(RefStr!K12="","______________",TEXT(RefStr!K12,"d. mmmm yyyy.")))</f>
        <v>za razdoblje 1. siječanj 2021. do 30. lipanj 2021.</v>
      </c>
      <c r="B3" s="474"/>
      <c r="C3" s="474"/>
    </row>
    <row r="4" spans="1:6" ht="15" customHeight="1" x14ac:dyDescent="0.2">
      <c r="A4" s="32" t="s">
        <v>1094</v>
      </c>
      <c r="B4" s="446" t="str">
        <f>"RKP: "&amp;IF(RefStr!B6&lt;&gt;"",TEXT(INT(VALUE(RefStr!B6)),"00000"),"_____"&amp;",  "&amp;"MB: "&amp;IF(RefStr!B8&lt;&gt;"",TEXT(INT(VALUE(RefStr!B8)),"00000000"),"________")&amp;"  OIB: "&amp;IF(RefStr!K14&lt;&gt;"",RefStr!K14,"___________"))</f>
        <v>RKP: 23704</v>
      </c>
      <c r="C4" s="469"/>
      <c r="D4" s="433">
        <f>SUM(Skriveni!G1436:G1479)</f>
        <v>0</v>
      </c>
      <c r="E4" s="434"/>
    </row>
    <row r="5" spans="1:6" ht="15" customHeight="1" x14ac:dyDescent="0.2">
      <c r="B5" s="446" t="str">
        <f>"Naziv: "&amp;IF(RefStr!B10&lt;&gt;"",RefStr!B10,"_______________________________________")</f>
        <v>Naziv: Srednja škola Dugo Selo</v>
      </c>
      <c r="C5" s="469"/>
      <c r="D5" s="435" t="s">
        <v>259</v>
      </c>
      <c r="E5" s="435"/>
    </row>
    <row r="6" spans="1:6" ht="15" customHeight="1" x14ac:dyDescent="0.2">
      <c r="A6" s="20"/>
      <c r="B6" s="448" t="str">
        <f xml:space="preserve"> "Razina: " &amp; RefStr!B16 &amp; ", Razdjel: " &amp; TEXT(INT(VALUE(RefStr!B20)), "000")</f>
        <v>Razina: 31, Razdjel: 000</v>
      </c>
      <c r="C6" s="449"/>
      <c r="D6" s="449"/>
      <c r="E6" s="449"/>
      <c r="F6" s="449"/>
    </row>
    <row r="7" spans="1:6" ht="15" customHeight="1" x14ac:dyDescent="0.2">
      <c r="A7" s="20"/>
      <c r="B7" s="448" t="str">
        <f>"Djelatnost: " &amp; RefStr!B18 &amp; " " &amp; RefStr!C18</f>
        <v>Djelatnost: 8532 Tehničko i strukovno srednje obrazovanje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Petra Mićić</v>
      </c>
      <c r="B59" s="178"/>
      <c r="D59" s="180"/>
      <c r="E59" s="180"/>
      <c r="F59" s="178"/>
      <c r="G59" s="194"/>
    </row>
    <row r="60" spans="1:7" s="179" customFormat="1" ht="15" customHeight="1" x14ac:dyDescent="0.2">
      <c r="A60" s="178" t="str">
        <f>IF(RefStr!H27="","Telefon za kontakt: _________________","Telefon za kontakt: " &amp; RefStr!H27)</f>
        <v>Telefon za kontakt: 01/2756-002</v>
      </c>
      <c r="B60" s="178"/>
      <c r="F60" s="178"/>
      <c r="G60" s="194"/>
    </row>
    <row r="61" spans="1:7" s="179" customFormat="1" ht="15" customHeight="1" x14ac:dyDescent="0.2">
      <c r="A61" s="178" t="str">
        <f>IF(RefStr!H33="","Odgovorna osoba: _____________________________","Odgovorna osoba: " &amp; RefStr!H33)</f>
        <v>Odgovorna osoba: Darinka Svetec</v>
      </c>
      <c r="B61" s="178"/>
      <c r="C61" s="178"/>
      <c r="D61" s="178"/>
      <c r="E61" s="178"/>
      <c r="F61" s="178"/>
      <c r="G61" s="19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36" sqref="D36"/>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61"/>
      <c r="C2" s="458"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23704</v>
      </c>
      <c r="C4" s="433">
        <f>SUM(Skriveni!G1480:G1580)</f>
        <v>744573.15700000001</v>
      </c>
      <c r="D4" s="434"/>
    </row>
    <row r="5" spans="1:4" ht="15" customHeight="1" x14ac:dyDescent="0.2">
      <c r="B5" s="89" t="str">
        <f>"Naziv: "&amp;IF(RefStr!B10&lt;&gt;"",RefStr!B10,"_______________________________________")</f>
        <v>Naziv: Srednja škola Dugo Selo</v>
      </c>
      <c r="C5" s="435" t="s">
        <v>259</v>
      </c>
      <c r="D5" s="435"/>
    </row>
    <row r="6" spans="1:4" ht="15" customHeight="1" x14ac:dyDescent="0.2">
      <c r="A6" s="20"/>
      <c r="B6" s="448" t="str">
        <f xml:space="preserve"> "Razina: " &amp; RefStr!B16 &amp; ", Razdjel: " &amp; TEXT(INT(VALUE(RefStr!B20)), "000")</f>
        <v>Razina: 31, Razdjel: 000</v>
      </c>
      <c r="C6" s="448"/>
      <c r="D6" s="448"/>
    </row>
    <row r="7" spans="1:4" ht="15" customHeight="1" x14ac:dyDescent="0.2">
      <c r="A7" s="20"/>
      <c r="B7" s="448" t="str">
        <f>"Djelatnost: " &amp; RefStr!B18 &amp; " " &amp; RefStr!C18</f>
        <v>Djelatnost: 8532 Tehničko i strukovno srednje obrazovanje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1094552</v>
      </c>
    </row>
    <row r="13" spans="1:4" x14ac:dyDescent="0.2">
      <c r="A13" s="161"/>
      <c r="B13" s="162" t="s">
        <v>724</v>
      </c>
      <c r="C13" s="156">
        <v>2</v>
      </c>
      <c r="D13" s="119">
        <f>D14+D15+D24+D25</f>
        <v>6283917</v>
      </c>
    </row>
    <row r="14" spans="1:4" x14ac:dyDescent="0.2">
      <c r="A14" s="161"/>
      <c r="B14" s="162" t="s">
        <v>4016</v>
      </c>
      <c r="C14" s="156">
        <v>3</v>
      </c>
      <c r="D14" s="120"/>
    </row>
    <row r="15" spans="1:4" x14ac:dyDescent="0.2">
      <c r="A15" s="161" t="s">
        <v>3840</v>
      </c>
      <c r="B15" s="162" t="s">
        <v>725</v>
      </c>
      <c r="C15" s="156">
        <v>4</v>
      </c>
      <c r="D15" s="119">
        <f>SUM(D16:D23)</f>
        <v>6274719</v>
      </c>
    </row>
    <row r="16" spans="1:4" x14ac:dyDescent="0.2">
      <c r="A16" s="163" t="s">
        <v>3841</v>
      </c>
      <c r="B16" s="164" t="s">
        <v>3842</v>
      </c>
      <c r="C16" s="156">
        <v>5</v>
      </c>
      <c r="D16" s="120">
        <v>5816203</v>
      </c>
    </row>
    <row r="17" spans="1:4" x14ac:dyDescent="0.2">
      <c r="A17" s="163" t="s">
        <v>3843</v>
      </c>
      <c r="B17" s="164" t="s">
        <v>3844</v>
      </c>
      <c r="C17" s="156">
        <v>6</v>
      </c>
      <c r="D17" s="120">
        <v>412880</v>
      </c>
    </row>
    <row r="18" spans="1:4" x14ac:dyDescent="0.2">
      <c r="A18" s="163" t="s">
        <v>3845</v>
      </c>
      <c r="B18" s="164" t="s">
        <v>3846</v>
      </c>
      <c r="C18" s="156">
        <v>7</v>
      </c>
      <c r="D18" s="120">
        <v>2280</v>
      </c>
    </row>
    <row r="19" spans="1:4" x14ac:dyDescent="0.2">
      <c r="A19" s="163" t="s">
        <v>3847</v>
      </c>
      <c r="B19" s="164" t="s">
        <v>3848</v>
      </c>
      <c r="C19" s="156">
        <v>8</v>
      </c>
      <c r="D19" s="120"/>
    </row>
    <row r="20" spans="1:4" x14ac:dyDescent="0.2">
      <c r="A20" s="163" t="s">
        <v>1035</v>
      </c>
      <c r="B20" s="164" t="s">
        <v>1036</v>
      </c>
      <c r="C20" s="215">
        <v>9</v>
      </c>
      <c r="D20" s="120"/>
    </row>
    <row r="21" spans="1:4" x14ac:dyDescent="0.2">
      <c r="A21" s="163" t="s">
        <v>3849</v>
      </c>
      <c r="B21" s="164" t="s">
        <v>3850</v>
      </c>
      <c r="C21" s="215">
        <v>10</v>
      </c>
      <c r="D21" s="120"/>
    </row>
    <row r="22" spans="1:4" x14ac:dyDescent="0.2">
      <c r="A22" s="163" t="s">
        <v>3851</v>
      </c>
      <c r="B22" s="164" t="s">
        <v>2527</v>
      </c>
      <c r="C22" s="215">
        <v>11</v>
      </c>
      <c r="D22" s="120"/>
    </row>
    <row r="23" spans="1:4" x14ac:dyDescent="0.2">
      <c r="A23" s="163" t="s">
        <v>3852</v>
      </c>
      <c r="B23" s="164" t="s">
        <v>649</v>
      </c>
      <c r="C23" s="215">
        <v>12</v>
      </c>
      <c r="D23" s="120">
        <v>43356</v>
      </c>
    </row>
    <row r="24" spans="1:4" x14ac:dyDescent="0.2">
      <c r="A24" s="161" t="s">
        <v>650</v>
      </c>
      <c r="B24" s="162" t="s">
        <v>651</v>
      </c>
      <c r="C24" s="215">
        <v>13</v>
      </c>
      <c r="D24" s="120">
        <v>9198</v>
      </c>
    </row>
    <row r="25" spans="1:4" x14ac:dyDescent="0.2">
      <c r="A25" s="163" t="s">
        <v>3390</v>
      </c>
      <c r="B25" s="162" t="s">
        <v>726</v>
      </c>
      <c r="C25" s="215">
        <v>14</v>
      </c>
      <c r="D25" s="297">
        <f>SUM(D26:D30)</f>
        <v>0</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row>
    <row r="30" spans="1:4" ht="19.5" x14ac:dyDescent="0.2">
      <c r="A30" s="165" t="s">
        <v>3251</v>
      </c>
      <c r="B30" s="164" t="s">
        <v>1566</v>
      </c>
      <c r="C30" s="215">
        <v>19</v>
      </c>
      <c r="D30" s="120"/>
    </row>
    <row r="31" spans="1:4" x14ac:dyDescent="0.2">
      <c r="A31" s="163"/>
      <c r="B31" s="162" t="s">
        <v>727</v>
      </c>
      <c r="C31" s="215">
        <v>20</v>
      </c>
      <c r="D31" s="119">
        <f>D32+D33+D42+D43</f>
        <v>6225528</v>
      </c>
    </row>
    <row r="32" spans="1:4" x14ac:dyDescent="0.2">
      <c r="A32" s="163"/>
      <c r="B32" s="162" t="s">
        <v>4016</v>
      </c>
      <c r="C32" s="215">
        <v>21</v>
      </c>
      <c r="D32" s="120"/>
    </row>
    <row r="33" spans="1:4" x14ac:dyDescent="0.2">
      <c r="A33" s="161" t="s">
        <v>3840</v>
      </c>
      <c r="B33" s="162" t="s">
        <v>728</v>
      </c>
      <c r="C33" s="215">
        <v>22</v>
      </c>
      <c r="D33" s="119">
        <f>SUM(D34:D41)</f>
        <v>6212827</v>
      </c>
    </row>
    <row r="34" spans="1:4" x14ac:dyDescent="0.2">
      <c r="A34" s="163" t="s">
        <v>3841</v>
      </c>
      <c r="B34" s="164" t="s">
        <v>3842</v>
      </c>
      <c r="C34" s="215">
        <v>23</v>
      </c>
      <c r="D34" s="120">
        <v>5734072</v>
      </c>
    </row>
    <row r="35" spans="1:4" x14ac:dyDescent="0.2">
      <c r="A35" s="163" t="s">
        <v>3843</v>
      </c>
      <c r="B35" s="164" t="s">
        <v>3844</v>
      </c>
      <c r="C35" s="215">
        <v>24</v>
      </c>
      <c r="D35" s="120">
        <v>476475</v>
      </c>
    </row>
    <row r="36" spans="1:4" x14ac:dyDescent="0.2">
      <c r="A36" s="163" t="s">
        <v>3845</v>
      </c>
      <c r="B36" s="164" t="s">
        <v>3846</v>
      </c>
      <c r="C36" s="215">
        <v>25</v>
      </c>
      <c r="D36" s="120">
        <v>2280</v>
      </c>
    </row>
    <row r="37" spans="1:4" x14ac:dyDescent="0.2">
      <c r="A37" s="163" t="s">
        <v>3847</v>
      </c>
      <c r="B37" s="164" t="s">
        <v>3848</v>
      </c>
      <c r="C37" s="215">
        <v>26</v>
      </c>
      <c r="D37" s="120"/>
    </row>
    <row r="38" spans="1:4" x14ac:dyDescent="0.2">
      <c r="A38" s="163" t="s">
        <v>1035</v>
      </c>
      <c r="B38" s="164" t="s">
        <v>1036</v>
      </c>
      <c r="C38" s="215">
        <v>27</v>
      </c>
      <c r="D38" s="120"/>
    </row>
    <row r="39" spans="1:4" x14ac:dyDescent="0.2">
      <c r="A39" s="163" t="s">
        <v>3849</v>
      </c>
      <c r="B39" s="164" t="s">
        <v>3850</v>
      </c>
      <c r="C39" s="215">
        <v>28</v>
      </c>
      <c r="D39" s="120"/>
    </row>
    <row r="40" spans="1:4" x14ac:dyDescent="0.2">
      <c r="A40" s="163" t="s">
        <v>3851</v>
      </c>
      <c r="B40" s="164" t="s">
        <v>2527</v>
      </c>
      <c r="C40" s="215">
        <v>29</v>
      </c>
      <c r="D40" s="120"/>
    </row>
    <row r="41" spans="1:4" x14ac:dyDescent="0.2">
      <c r="A41" s="163" t="s">
        <v>3852</v>
      </c>
      <c r="B41" s="164" t="s">
        <v>649</v>
      </c>
      <c r="C41" s="215">
        <v>30</v>
      </c>
      <c r="D41" s="120">
        <v>0</v>
      </c>
    </row>
    <row r="42" spans="1:4" x14ac:dyDescent="0.2">
      <c r="A42" s="166" t="s">
        <v>650</v>
      </c>
      <c r="B42" s="162" t="s">
        <v>651</v>
      </c>
      <c r="C42" s="215">
        <v>31</v>
      </c>
      <c r="D42" s="120">
        <v>12701</v>
      </c>
    </row>
    <row r="43" spans="1:4" x14ac:dyDescent="0.2">
      <c r="A43" s="166" t="s">
        <v>3390</v>
      </c>
      <c r="B43" s="162" t="s">
        <v>729</v>
      </c>
      <c r="C43" s="215">
        <v>32</v>
      </c>
      <c r="D43" s="119">
        <f>SUM(D44:D48)</f>
        <v>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row>
    <row r="48" spans="1:4" ht="19.5" x14ac:dyDescent="0.2">
      <c r="A48" s="168" t="s">
        <v>3251</v>
      </c>
      <c r="B48" s="164" t="s">
        <v>1566</v>
      </c>
      <c r="C48" s="215">
        <v>37</v>
      </c>
      <c r="D48" s="120"/>
    </row>
    <row r="49" spans="1:4" x14ac:dyDescent="0.2">
      <c r="A49" s="167"/>
      <c r="B49" s="162" t="s">
        <v>730</v>
      </c>
      <c r="C49" s="215">
        <v>38</v>
      </c>
      <c r="D49" s="119">
        <f>D12+D13-D31</f>
        <v>1152941</v>
      </c>
    </row>
    <row r="50" spans="1:4" x14ac:dyDescent="0.2">
      <c r="A50" s="169"/>
      <c r="B50" s="162" t="s">
        <v>731</v>
      </c>
      <c r="C50" s="215">
        <v>39</v>
      </c>
      <c r="D50" s="119">
        <f>D51+D56+D97+D102</f>
        <v>0</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0</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0</v>
      </c>
    </row>
    <row r="63" spans="1:4" x14ac:dyDescent="0.2">
      <c r="A63" s="163"/>
      <c r="B63" s="164" t="s">
        <v>1569</v>
      </c>
      <c r="C63" s="215">
        <v>52</v>
      </c>
      <c r="D63" s="120"/>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1152941</v>
      </c>
    </row>
    <row r="109" spans="1:4" x14ac:dyDescent="0.2">
      <c r="A109" s="163"/>
      <c r="B109" s="170" t="s">
        <v>4016</v>
      </c>
      <c r="C109" s="215">
        <v>98</v>
      </c>
      <c r="D109" s="120">
        <v>1152941</v>
      </c>
    </row>
    <row r="110" spans="1:4" x14ac:dyDescent="0.2">
      <c r="A110" s="163" t="s">
        <v>3840</v>
      </c>
      <c r="B110" s="170" t="s">
        <v>2134</v>
      </c>
      <c r="C110" s="215">
        <v>99</v>
      </c>
      <c r="D110" s="120"/>
    </row>
    <row r="111" spans="1:4" x14ac:dyDescent="0.2">
      <c r="A111" s="163" t="s">
        <v>650</v>
      </c>
      <c r="B111" s="170" t="s">
        <v>651</v>
      </c>
      <c r="C111" s="215">
        <v>100</v>
      </c>
      <c r="D111" s="120"/>
    </row>
    <row r="112" spans="1:4" x14ac:dyDescent="0.2">
      <c r="A112" s="171" t="s">
        <v>3390</v>
      </c>
      <c r="B112" s="172" t="s">
        <v>1573</v>
      </c>
      <c r="C112" s="157">
        <v>101</v>
      </c>
      <c r="D112" s="121"/>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Petra Mićić</v>
      </c>
      <c r="B117" s="178"/>
      <c r="C117" s="180"/>
      <c r="D117" s="180"/>
    </row>
    <row r="118" spans="1:4" x14ac:dyDescent="0.2">
      <c r="A118" s="178" t="str">
        <f>IF(RefStr!H27="","Telefon za kontakt: _________________","Telefon za kontakt: " &amp; RefStr!H27)</f>
        <v>Telefon za kontakt: 01/2756-002</v>
      </c>
      <c r="B118" s="178"/>
      <c r="C118" s="179"/>
      <c r="D118" s="179"/>
    </row>
    <row r="119" spans="1:4" x14ac:dyDescent="0.2">
      <c r="A119" s="178" t="str">
        <f>IF(RefStr!H33="","Odgovorna osoba: _____________________________","Odgovorna osoba: " &amp; RefStr!H33)</f>
        <v>Odgovorna osoba: Darinka Svetec</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83" activePane="bottomLeft" state="frozen"/>
      <selection pane="bottomLeft"/>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4</v>
      </c>
      <c r="G3" s="327">
        <f>IF(RefStr!F6&lt;&gt;"",INT(VALUE(MID(RefStr!F6,1,4))),0)</f>
        <v>2021</v>
      </c>
      <c r="H3" s="327">
        <f>IF(RefStr!F6&lt;&gt;"",INT(VALUE(MID(RefStr!F6,6,2))),0)</f>
        <v>6</v>
      </c>
      <c r="I3" s="327">
        <f>RefStr!B16</f>
        <v>31</v>
      </c>
      <c r="J3" s="331" t="str">
        <f>RefStr!B25</f>
        <v>DA</v>
      </c>
      <c r="K3" s="327" t="str">
        <f>RefStr!B29</f>
        <v>NE</v>
      </c>
      <c r="L3" s="327" t="str">
        <f>RefStr!B31</f>
        <v>NE</v>
      </c>
      <c r="M3" s="327" t="str">
        <f>RefStr!B27</f>
        <v>NE</v>
      </c>
      <c r="N3" s="327" t="str">
        <f>RefStr!B33</f>
        <v>DA</v>
      </c>
      <c r="O3" s="327">
        <f>RefStr!B6</f>
        <v>23704</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4</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Provjera</v>
      </c>
      <c r="C216" s="357" t="s">
        <v>1634</v>
      </c>
      <c r="E216" s="325">
        <v>0</v>
      </c>
      <c r="F216" s="325">
        <f t="shared" si="17"/>
        <v>1</v>
      </c>
      <c r="L216" s="323">
        <f>IF(AND(PRRAS!D123&gt;0,SUM(PRRAS!D716:'PRRAS'!D718)=0),1,0)</f>
        <v>0</v>
      </c>
      <c r="M216" s="323">
        <f>IF(AND(PRRAS!E123&gt;0,SUM(PRRAS!E716:'PRRAS'!E718)=0),1,0)</f>
        <v>1</v>
      </c>
      <c r="U216" s="325">
        <v>36696</v>
      </c>
    </row>
    <row r="217" spans="1:21" ht="50.1" customHeight="1" x14ac:dyDescent="0.2">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x14ac:dyDescent="0.2">
      <c r="A218" s="313">
        <f t="shared" si="14"/>
        <v>212</v>
      </c>
      <c r="B218" s="314" t="str">
        <f t="shared" si="18"/>
        <v>O.K.</v>
      </c>
      <c r="C218" s="357" t="s">
        <v>1636</v>
      </c>
      <c r="E218" s="325">
        <v>0</v>
      </c>
      <c r="F218" s="325">
        <f t="shared" si="17"/>
        <v>0</v>
      </c>
      <c r="G218" s="347"/>
      <c r="H218" s="347"/>
      <c r="L218" s="323">
        <f>IF(AND(PRRAS!D189&gt;0,PRRAS!D726=0),1,0)</f>
        <v>0</v>
      </c>
      <c r="M218" s="323">
        <f>IF(AND(PRRAS!E189&gt;0,PRRAS!E726=0),1,0)</f>
        <v>0</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Provjera</v>
      </c>
      <c r="C221" s="357" t="s">
        <v>1639</v>
      </c>
      <c r="E221" s="325">
        <v>0</v>
      </c>
      <c r="F221" s="325">
        <f t="shared" si="17"/>
        <v>1</v>
      </c>
      <c r="G221" s="347"/>
      <c r="H221" s="347"/>
      <c r="L221" s="323">
        <f>IF(AND(PRRAS!D195&gt;0,PRRAS!D731=0),1,0)</f>
        <v>0</v>
      </c>
      <c r="M221" s="323">
        <f>IF(AND(PRRAS!E195&gt;0,PRRAS!E731=0),1,0)</f>
        <v>1</v>
      </c>
      <c r="U221" s="325">
        <v>36758</v>
      </c>
    </row>
    <row r="222" spans="1:21" ht="35.1" customHeight="1" x14ac:dyDescent="0.2">
      <c r="A222" s="313">
        <f t="shared" si="14"/>
        <v>216</v>
      </c>
      <c r="B222" s="314" t="str">
        <f t="shared" si="18"/>
        <v>Provjera</v>
      </c>
      <c r="C222" s="357" t="s">
        <v>4106</v>
      </c>
      <c r="E222" s="325">
        <v>0</v>
      </c>
      <c r="F222" s="325">
        <f t="shared" si="17"/>
        <v>1</v>
      </c>
      <c r="G222" s="347"/>
      <c r="H222" s="347"/>
      <c r="L222" s="323">
        <f>IF(AND(PRRAS!D196&gt;0,PRRAS!D732=0),1,0)</f>
        <v>1</v>
      </c>
      <c r="M222" s="323">
        <f>IF(AND(PRRAS!E196&gt;0,PRRAS!E732=0),1,0)</f>
        <v>1</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O.K.</v>
      </c>
      <c r="C224" s="369" t="s">
        <v>164</v>
      </c>
      <c r="E224" s="325">
        <v>0</v>
      </c>
      <c r="F224" s="325">
        <f t="shared" si="17"/>
        <v>0</v>
      </c>
      <c r="L224" s="323">
        <f>IF(AND(PRRAS!D220&gt;0,PRRAS!D764=0),1,0)</f>
        <v>0</v>
      </c>
      <c r="M224" s="323">
        <f>IF(AND(PRRAS!E220&gt;0,PRRAS!E764=0),1,0)</f>
        <v>0</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Ruzica</cp:lastModifiedBy>
  <cp:lastPrinted>2021-07-08T09:37:53Z</cp:lastPrinted>
  <dcterms:created xsi:type="dcterms:W3CDTF">2001-11-21T09:32:18Z</dcterms:created>
  <dcterms:modified xsi:type="dcterms:W3CDTF">2021-07-14T16:43:19Z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